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ristian.hirschi\Documents\Rédaction\1_17\Articles définitifs\"/>
    </mc:Choice>
  </mc:AlternateContent>
  <bookViews>
    <workbookView xWindow="0" yWindow="0" windowWidth="23040" windowHeight="9396"/>
  </bookViews>
  <sheets>
    <sheet name="Hackstriegel" sheetId="1" r:id="rId1"/>
    <sheet name="Hackgerät" sheetId="4" r:id="rId2"/>
    <sheet name="Rotorhacke" sheetId="3" r:id="rId3"/>
    <sheet name="Flachgrubber" sheetId="5" r:id="rId4"/>
  </sheets>
  <definedNames>
    <definedName name="Interet">Hackstriegel!$B$27</definedName>
    <definedName name="PrixBatiment">Hackstriegel!$H$28</definedName>
    <definedName name="TauxBatiment">Hackstriegel!$H$27</definedName>
    <definedName name="TauxIncendie">Hackstriegel!$B$28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5" l="1"/>
  <c r="G24" i="5"/>
  <c r="F24" i="5"/>
  <c r="D24" i="5"/>
  <c r="C24" i="5"/>
  <c r="B24" i="5"/>
  <c r="H23" i="5"/>
  <c r="G23" i="5"/>
  <c r="F23" i="5"/>
  <c r="D23" i="5"/>
  <c r="C23" i="5"/>
  <c r="B23" i="5"/>
  <c r="H19" i="5"/>
  <c r="H15" i="5" s="1"/>
  <c r="G19" i="5"/>
  <c r="G15" i="5" s="1"/>
  <c r="F19" i="5"/>
  <c r="F15" i="5" s="1"/>
  <c r="D19" i="5"/>
  <c r="D15" i="5" s="1"/>
  <c r="C19" i="5"/>
  <c r="C15" i="5" s="1"/>
  <c r="B19" i="5"/>
  <c r="B15" i="5" s="1"/>
  <c r="H11" i="5"/>
  <c r="H10" i="5" s="1"/>
  <c r="G11" i="5"/>
  <c r="G10" i="5" s="1"/>
  <c r="G22" i="5" s="1"/>
  <c r="F11" i="5"/>
  <c r="F10" i="5" s="1"/>
  <c r="D11" i="5"/>
  <c r="D10" i="5" s="1"/>
  <c r="D21" i="5" s="1"/>
  <c r="C11" i="5"/>
  <c r="C10" i="5" s="1"/>
  <c r="B11" i="5"/>
  <c r="B10" i="5" s="1"/>
  <c r="B22" i="5" s="1"/>
  <c r="C22" i="5" l="1"/>
  <c r="C21" i="5"/>
  <c r="H22" i="5"/>
  <c r="H21" i="5"/>
  <c r="F22" i="5"/>
  <c r="F21" i="5"/>
  <c r="D22" i="5"/>
  <c r="D20" i="5" s="1"/>
  <c r="B21" i="5"/>
  <c r="B20" i="5" s="1"/>
  <c r="B17" i="5" s="1"/>
  <c r="B18" i="5" s="1"/>
  <c r="G21" i="5"/>
  <c r="G20" i="5" s="1"/>
  <c r="G17" i="5" s="1"/>
  <c r="G18" i="5" s="1"/>
  <c r="L24" i="3"/>
  <c r="K24" i="3"/>
  <c r="J24" i="3"/>
  <c r="H24" i="3"/>
  <c r="G24" i="3"/>
  <c r="F24" i="3"/>
  <c r="D24" i="3"/>
  <c r="C24" i="3"/>
  <c r="B24" i="3"/>
  <c r="L23" i="3"/>
  <c r="K23" i="3"/>
  <c r="J23" i="3"/>
  <c r="H23" i="3"/>
  <c r="G23" i="3"/>
  <c r="F23" i="3"/>
  <c r="D23" i="3"/>
  <c r="C23" i="3"/>
  <c r="B23" i="3"/>
  <c r="L19" i="3"/>
  <c r="L15" i="3" s="1"/>
  <c r="K19" i="3"/>
  <c r="K15" i="3" s="1"/>
  <c r="J19" i="3"/>
  <c r="J15" i="3" s="1"/>
  <c r="H19" i="3"/>
  <c r="G19" i="3"/>
  <c r="F19" i="3"/>
  <c r="F15" i="3" s="1"/>
  <c r="D19" i="3"/>
  <c r="D15" i="3" s="1"/>
  <c r="C19" i="3"/>
  <c r="B19" i="3"/>
  <c r="L11" i="3"/>
  <c r="L10" i="3" s="1"/>
  <c r="K11" i="3"/>
  <c r="K10" i="3" s="1"/>
  <c r="J11" i="3"/>
  <c r="J10" i="3" s="1"/>
  <c r="J21" i="3" s="1"/>
  <c r="H11" i="3"/>
  <c r="H10" i="3" s="1"/>
  <c r="H22" i="3" s="1"/>
  <c r="G11" i="3"/>
  <c r="G10" i="3" s="1"/>
  <c r="F11" i="3"/>
  <c r="F10" i="3" s="1"/>
  <c r="D11" i="3"/>
  <c r="D10" i="3" s="1"/>
  <c r="D21" i="3" s="1"/>
  <c r="C11" i="3"/>
  <c r="C10" i="3" s="1"/>
  <c r="C22" i="3" s="1"/>
  <c r="B11" i="3"/>
  <c r="B10" i="3" s="1"/>
  <c r="H20" i="5" l="1"/>
  <c r="H17" i="5" s="1"/>
  <c r="H18" i="5" s="1"/>
  <c r="D17" i="5"/>
  <c r="D18" i="5" s="1"/>
  <c r="D5" i="5"/>
  <c r="G5" i="5"/>
  <c r="B5" i="5"/>
  <c r="F20" i="5"/>
  <c r="C20" i="5"/>
  <c r="B22" i="3"/>
  <c r="B21" i="3"/>
  <c r="G22" i="3"/>
  <c r="G21" i="3"/>
  <c r="L22" i="3"/>
  <c r="L21" i="3"/>
  <c r="F21" i="3"/>
  <c r="F22" i="3"/>
  <c r="K21" i="3"/>
  <c r="K22" i="3"/>
  <c r="B15" i="3"/>
  <c r="G15" i="3"/>
  <c r="C15" i="3"/>
  <c r="H15" i="3"/>
  <c r="C21" i="3"/>
  <c r="C20" i="3" s="1"/>
  <c r="C5" i="3" s="1"/>
  <c r="H21" i="3"/>
  <c r="H20" i="3" s="1"/>
  <c r="H5" i="3" s="1"/>
  <c r="D22" i="3"/>
  <c r="D20" i="3" s="1"/>
  <c r="J22" i="3"/>
  <c r="J20" i="3" s="1"/>
  <c r="L24" i="4"/>
  <c r="K24" i="4"/>
  <c r="J24" i="4"/>
  <c r="L23" i="4"/>
  <c r="K23" i="4"/>
  <c r="J23" i="4"/>
  <c r="L19" i="4"/>
  <c r="L15" i="4" s="1"/>
  <c r="K19" i="4"/>
  <c r="K15" i="4" s="1"/>
  <c r="J19" i="4"/>
  <c r="J15" i="4" s="1"/>
  <c r="L11" i="4"/>
  <c r="L10" i="4" s="1"/>
  <c r="L21" i="4" s="1"/>
  <c r="K11" i="4"/>
  <c r="K10" i="4" s="1"/>
  <c r="J11" i="4"/>
  <c r="J10" i="4"/>
  <c r="J22" i="4" s="1"/>
  <c r="H24" i="4"/>
  <c r="G24" i="4"/>
  <c r="F24" i="4"/>
  <c r="H23" i="4"/>
  <c r="G23" i="4"/>
  <c r="F23" i="4"/>
  <c r="H19" i="4"/>
  <c r="H15" i="4" s="1"/>
  <c r="G19" i="4"/>
  <c r="G15" i="4" s="1"/>
  <c r="F19" i="4"/>
  <c r="F15" i="4" s="1"/>
  <c r="H11" i="4"/>
  <c r="H10" i="4" s="1"/>
  <c r="G11" i="4"/>
  <c r="F11" i="4"/>
  <c r="F10" i="4" s="1"/>
  <c r="F22" i="4" s="1"/>
  <c r="G10" i="4"/>
  <c r="G22" i="4" s="1"/>
  <c r="D24" i="4"/>
  <c r="D23" i="4"/>
  <c r="D19" i="4"/>
  <c r="D15" i="4" s="1"/>
  <c r="D11" i="4"/>
  <c r="D10" i="4" s="1"/>
  <c r="C24" i="4"/>
  <c r="C23" i="4"/>
  <c r="C19" i="4"/>
  <c r="C15" i="4" s="1"/>
  <c r="C11" i="4"/>
  <c r="C10" i="4" s="1"/>
  <c r="B24" i="4"/>
  <c r="B23" i="4"/>
  <c r="B19" i="4"/>
  <c r="B15" i="4" s="1"/>
  <c r="B11" i="4"/>
  <c r="B10" i="4" s="1"/>
  <c r="H5" i="5" l="1"/>
  <c r="C17" i="5"/>
  <c r="C18" i="5" s="1"/>
  <c r="C5" i="5"/>
  <c r="F5" i="5"/>
  <c r="F17" i="5"/>
  <c r="F18" i="5" s="1"/>
  <c r="L20" i="3"/>
  <c r="L5" i="3" s="1"/>
  <c r="K20" i="3"/>
  <c r="K17" i="3" s="1"/>
  <c r="K18" i="3" s="1"/>
  <c r="H17" i="3"/>
  <c r="H18" i="3" s="1"/>
  <c r="G20" i="3"/>
  <c r="G5" i="3" s="1"/>
  <c r="J17" i="3"/>
  <c r="J18" i="3" s="1"/>
  <c r="J5" i="3"/>
  <c r="D5" i="3"/>
  <c r="D17" i="3"/>
  <c r="D18" i="3" s="1"/>
  <c r="C17" i="3"/>
  <c r="C18" i="3" s="1"/>
  <c r="F20" i="3"/>
  <c r="B20" i="3"/>
  <c r="K21" i="4"/>
  <c r="K22" i="4"/>
  <c r="L22" i="4"/>
  <c r="L20" i="4" s="1"/>
  <c r="J21" i="4"/>
  <c r="J20" i="4" s="1"/>
  <c r="J17" i="4" s="1"/>
  <c r="J18" i="4" s="1"/>
  <c r="H21" i="4"/>
  <c r="H22" i="4"/>
  <c r="G21" i="4"/>
  <c r="G20" i="4" s="1"/>
  <c r="G5" i="4" s="1"/>
  <c r="F21" i="4"/>
  <c r="F20" i="4" s="1"/>
  <c r="D22" i="4"/>
  <c r="D21" i="4"/>
  <c r="C22" i="4"/>
  <c r="C21" i="4"/>
  <c r="B22" i="4"/>
  <c r="B21" i="4"/>
  <c r="H20" i="4" l="1"/>
  <c r="H5" i="4" s="1"/>
  <c r="D20" i="4"/>
  <c r="G17" i="4"/>
  <c r="G18" i="4" s="1"/>
  <c r="H17" i="4"/>
  <c r="H18" i="4" s="1"/>
  <c r="L17" i="3"/>
  <c r="L18" i="3" s="1"/>
  <c r="K5" i="3"/>
  <c r="G17" i="3"/>
  <c r="G18" i="3" s="1"/>
  <c r="F5" i="3"/>
  <c r="F17" i="3"/>
  <c r="F18" i="3" s="1"/>
  <c r="B5" i="3"/>
  <c r="B17" i="3"/>
  <c r="B18" i="3" s="1"/>
  <c r="L5" i="4"/>
  <c r="L17" i="4"/>
  <c r="L18" i="4" s="1"/>
  <c r="J5" i="4"/>
  <c r="K20" i="4"/>
  <c r="F17" i="4"/>
  <c r="F18" i="4" s="1"/>
  <c r="F5" i="4"/>
  <c r="C20" i="4"/>
  <c r="B20" i="4"/>
  <c r="L19" i="1"/>
  <c r="L15" i="1" s="1"/>
  <c r="K19" i="1"/>
  <c r="K15" i="1" s="1"/>
  <c r="H19" i="1"/>
  <c r="H15" i="1" s="1"/>
  <c r="G19" i="1"/>
  <c r="G15" i="1" s="1"/>
  <c r="D19" i="1"/>
  <c r="D15" i="1" s="1"/>
  <c r="C19" i="1"/>
  <c r="C15" i="1" s="1"/>
  <c r="L11" i="1"/>
  <c r="L10" i="1" s="1"/>
  <c r="K11" i="1"/>
  <c r="K10" i="1" s="1"/>
  <c r="H11" i="1"/>
  <c r="H10" i="1" s="1"/>
  <c r="G11" i="1"/>
  <c r="G10" i="1" s="1"/>
  <c r="D11" i="1"/>
  <c r="D10" i="1" s="1"/>
  <c r="C11" i="1"/>
  <c r="C10" i="1" s="1"/>
  <c r="L24" i="1"/>
  <c r="K24" i="1"/>
  <c r="J24" i="1"/>
  <c r="H24" i="1"/>
  <c r="G24" i="1"/>
  <c r="F24" i="1"/>
  <c r="D24" i="1"/>
  <c r="C24" i="1"/>
  <c r="L23" i="1"/>
  <c r="K23" i="1"/>
  <c r="J23" i="1"/>
  <c r="H23" i="1"/>
  <c r="G23" i="1"/>
  <c r="F23" i="1"/>
  <c r="D23" i="1"/>
  <c r="C23" i="1"/>
  <c r="B24" i="1"/>
  <c r="B23" i="1"/>
  <c r="D5" i="4" l="1"/>
  <c r="D17" i="4"/>
  <c r="D18" i="4" s="1"/>
  <c r="K5" i="4"/>
  <c r="K17" i="4"/>
  <c r="K18" i="4" s="1"/>
  <c r="C5" i="4"/>
  <c r="C17" i="4"/>
  <c r="C18" i="4" s="1"/>
  <c r="B5" i="4"/>
  <c r="B17" i="4"/>
  <c r="B18" i="4" s="1"/>
  <c r="J19" i="1"/>
  <c r="J15" i="1" s="1"/>
  <c r="F19" i="1"/>
  <c r="F15" i="1" s="1"/>
  <c r="B19" i="1"/>
  <c r="B15" i="1" s="1"/>
  <c r="J11" i="1"/>
  <c r="J10" i="1" s="1"/>
  <c r="F11" i="1"/>
  <c r="F10" i="1" s="1"/>
  <c r="B11" i="1"/>
  <c r="B10" i="1" s="1"/>
  <c r="B22" i="1" s="1"/>
  <c r="J22" i="1" l="1"/>
  <c r="J21" i="1"/>
  <c r="K22" i="1"/>
  <c r="K21" i="1"/>
  <c r="L22" i="1"/>
  <c r="L20" i="1" s="1"/>
  <c r="L5" i="1" s="1"/>
  <c r="L21" i="1"/>
  <c r="F22" i="1"/>
  <c r="F21" i="1"/>
  <c r="C21" i="1"/>
  <c r="C22" i="1"/>
  <c r="G22" i="1"/>
  <c r="G21" i="1"/>
  <c r="D22" i="1"/>
  <c r="D21" i="1"/>
  <c r="H22" i="1"/>
  <c r="H21" i="1"/>
  <c r="B21" i="1"/>
  <c r="B20" i="1" s="1"/>
  <c r="B5" i="1" s="1"/>
  <c r="K20" i="1" l="1"/>
  <c r="K5" i="1" s="1"/>
  <c r="G20" i="1"/>
  <c r="G5" i="1" s="1"/>
  <c r="C20" i="1"/>
  <c r="C5" i="1" s="1"/>
  <c r="D20" i="1"/>
  <c r="D5" i="1" s="1"/>
  <c r="H20" i="1"/>
  <c r="B17" i="1"/>
  <c r="B18" i="1" s="1"/>
  <c r="F20" i="1"/>
  <c r="F5" i="1" s="1"/>
  <c r="J20" i="1"/>
  <c r="G17" i="1"/>
  <c r="C17" i="1" l="1"/>
  <c r="C18" i="1" s="1"/>
  <c r="J17" i="1"/>
  <c r="J18" i="1" s="1"/>
  <c r="J5" i="1"/>
  <c r="H17" i="1"/>
  <c r="H18" i="1" s="1"/>
  <c r="H5" i="1"/>
  <c r="D17" i="1"/>
  <c r="D18" i="1" s="1"/>
  <c r="L17" i="1"/>
  <c r="L18" i="1" s="1"/>
  <c r="K17" i="1"/>
  <c r="K18" i="1" s="1"/>
  <c r="F17" i="1"/>
  <c r="F18" i="1" s="1"/>
  <c r="G18" i="1"/>
</calcChain>
</file>

<file path=xl/sharedStrings.xml><?xml version="1.0" encoding="utf-8"?>
<sst xmlns="http://schemas.openxmlformats.org/spreadsheetml/2006/main" count="237" uniqueCount="70">
  <si>
    <t>Référence</t>
  </si>
  <si>
    <t>Variante 1</t>
  </si>
  <si>
    <t>Variante 2</t>
  </si>
  <si>
    <t>Assurance mobilière de la machine.</t>
  </si>
  <si>
    <t>Précisions</t>
  </si>
  <si>
    <t>3 m</t>
  </si>
  <si>
    <t>Arbeitsbreite in Meter</t>
  </si>
  <si>
    <t>9 m, hydraulisch, ART Nr. 5082</t>
  </si>
  <si>
    <t>6 m, ART Nr. 5081</t>
  </si>
  <si>
    <t>12 m, hydraulisch, ART Nr. 5083</t>
  </si>
  <si>
    <t>Referenz</t>
  </si>
  <si>
    <t>Anschaffungspreis (effektiver)</t>
  </si>
  <si>
    <t>Entschädigungsansatz (Mietpreis, Fr./ha)</t>
  </si>
  <si>
    <t>Auslastung pro Jahr (ha)</t>
  </si>
  <si>
    <t>Restwertfaktor</t>
  </si>
  <si>
    <t>Reparatur- und Unterhaltsfaktor (RUF)</t>
  </si>
  <si>
    <t>Gebäudebedarf (m3)</t>
  </si>
  <si>
    <t>Kaufschwelle (Hektare)</t>
  </si>
  <si>
    <t>Arbeitsleistung der Maschine (Are/Stunde)</t>
  </si>
  <si>
    <t>Auslastungsgrad</t>
  </si>
  <si>
    <t>Nutzungsdauer nach AE: Lebensdauer (ha)</t>
  </si>
  <si>
    <t>Jahresbetrag Reparaturkosten</t>
  </si>
  <si>
    <t xml:space="preserve">                                           pro Stunde</t>
  </si>
  <si>
    <t>Variable Kosten (Fr./ha)</t>
  </si>
  <si>
    <t>Abschreibung</t>
  </si>
  <si>
    <t>Zins</t>
  </si>
  <si>
    <t>Versicherung</t>
  </si>
  <si>
    <t xml:space="preserve">Gebäude </t>
  </si>
  <si>
    <t>Berechnungsansätze</t>
  </si>
  <si>
    <t>Feuerversicherung (Rate in Prozent)</t>
  </si>
  <si>
    <t>Gebäudeversicherung (Rate in %)</t>
  </si>
  <si>
    <t>Gebäudekosten (pro m3)</t>
  </si>
  <si>
    <t>Hinweise</t>
  </si>
  <si>
    <t>Gleichgewicht zwischen Totalkosten und Mietpreis</t>
  </si>
  <si>
    <t>Stundenleistung der Maschine</t>
  </si>
  <si>
    <t>Effektiver Mietpreis</t>
  </si>
  <si>
    <t>Wert am Ende der Nutzungsdauer (max. 25 %)</t>
  </si>
  <si>
    <t>Nutzungsdauer nach Zeit (Jahre)</t>
  </si>
  <si>
    <t xml:space="preserve">Entsprechend der Auslastungsschwelle </t>
  </si>
  <si>
    <t>Anzupassen für Occasionsmaschinen</t>
  </si>
  <si>
    <t>Zu reduzieren für Occasionsmaschinen</t>
  </si>
  <si>
    <t xml:space="preserve">Ev. nach oben anpassen für Occasionsmaschinen </t>
  </si>
  <si>
    <t>Um zu korrigieren, RUF anpassen</t>
  </si>
  <si>
    <t>Volume der Maschine + entsprechender Funktionsraum</t>
  </si>
  <si>
    <t>Total variable Kosten</t>
  </si>
  <si>
    <t>Durchschnittliche Abschreibung (auf Restwert und effectivem Wert)</t>
  </si>
  <si>
    <t>Zinsfuss (in Prozent)</t>
  </si>
  <si>
    <t>Zinskosten auf Kapitaleinsatz</t>
  </si>
  <si>
    <t>Gebäudekosten für die Remise</t>
  </si>
  <si>
    <t>Nur grüne Felder können geändert werden</t>
  </si>
  <si>
    <t>Jährlich gearbeitete Fläche</t>
  </si>
  <si>
    <t>Scharhackgerät Mais, 4-reihig, ART Nr. 5091</t>
  </si>
  <si>
    <t>Rübenhackgerät, 6-reihig, ART Nr. 5121</t>
  </si>
  <si>
    <t>Kamerasteuerung Hackgeräte, ART Nr. 5096</t>
  </si>
  <si>
    <t>4,5 m, hydraulisch</t>
  </si>
  <si>
    <r>
      <rPr>
        <b/>
        <sz val="24"/>
        <color theme="1"/>
        <rFont val="Calibri"/>
        <family val="2"/>
        <scheme val="minor"/>
      </rPr>
      <t xml:space="preserve"> Hackstriegel</t>
    </r>
    <r>
      <rPr>
        <sz val="18"/>
        <color theme="1"/>
        <rFont val="Calibri"/>
        <family val="2"/>
        <scheme val="minor"/>
      </rPr>
      <t>:  Berechnung der Kaufschwelle und der Selbstkosten</t>
    </r>
  </si>
  <si>
    <t>Theor. Selbstkosten pro ha</t>
  </si>
  <si>
    <t>Gleichgewicht Gesamtkosten/Mietpreis</t>
  </si>
  <si>
    <t>Feuerversicherung Maschinen + Gebäude</t>
  </si>
  <si>
    <t>Total Fixkosten</t>
  </si>
  <si>
    <t>Ohne 10 % Zuschlag</t>
  </si>
  <si>
    <t>Durchschnittliche Abschreibung (auf Restwert und effektivem Wert)</t>
  </si>
  <si>
    <t>Fixkosten (Total)</t>
  </si>
  <si>
    <r>
      <rPr>
        <b/>
        <sz val="24"/>
        <color theme="1"/>
        <rFont val="Calibri"/>
        <family val="2"/>
        <scheme val="minor"/>
      </rPr>
      <t>Flachgrubber</t>
    </r>
    <r>
      <rPr>
        <sz val="18"/>
        <color theme="1"/>
        <rFont val="Calibri"/>
        <family val="2"/>
        <scheme val="minor"/>
      </rPr>
      <t>:   Berechnung der Kaufschwelle und der Selbstkosten</t>
    </r>
  </si>
  <si>
    <r>
      <rPr>
        <b/>
        <sz val="24"/>
        <color theme="1"/>
        <rFont val="Calibri"/>
        <family val="2"/>
        <scheme val="minor"/>
      </rPr>
      <t>Hackgerät</t>
    </r>
    <r>
      <rPr>
        <sz val="20"/>
        <color theme="1"/>
        <rFont val="Calibri"/>
        <family val="2"/>
        <scheme val="minor"/>
      </rPr>
      <t xml:space="preserve"> (Mais, Rüben und Kamera):  Berechnung der Kaufschwelle und der Selbstkosten</t>
    </r>
  </si>
  <si>
    <r>
      <rPr>
        <b/>
        <sz val="24"/>
        <color theme="1"/>
        <rFont val="Calibri"/>
        <family val="2"/>
        <scheme val="minor"/>
      </rPr>
      <t>Amerikanische</t>
    </r>
    <r>
      <rPr>
        <sz val="18"/>
        <color theme="1"/>
        <rFont val="Calibri"/>
        <family val="2"/>
        <scheme val="minor"/>
      </rPr>
      <t xml:space="preserve"> </t>
    </r>
    <r>
      <rPr>
        <b/>
        <sz val="24"/>
        <color theme="1"/>
        <rFont val="Calibri"/>
        <family val="2"/>
        <scheme val="minor"/>
      </rPr>
      <t>Rotorhacke</t>
    </r>
    <r>
      <rPr>
        <sz val="18"/>
        <color theme="1"/>
        <rFont val="Calibri"/>
        <family val="2"/>
        <scheme val="minor"/>
      </rPr>
      <t>:  Berechnung der Kaufschwelle und der Selbstkosten</t>
    </r>
  </si>
  <si>
    <t>Gebäudeversicherung (Rate in Prozent)</t>
  </si>
  <si>
    <t>3 m, mit Walze, Spezial-Zinken</t>
  </si>
  <si>
    <t>4,5 m, hydraulisch, komplett ausgerüstet</t>
  </si>
  <si>
    <t>6 m, hydraulisch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</si>
</sst>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 &quot;Fr.&quot;\ * #,##0_ ;_ &quot;Fr.&quot;\ * \-#,##0_ ;_ &quot;Fr.&quot;\ * &quot;-&quot;_ ;_ @_ "/>
    <numFmt numFmtId="44" formatCode="_ &quot;Fr.&quot;\ * #,##0.00_ ;_ &quot;Fr.&quot;\ * \-#,##0.00_ ;_ &quot;Fr.&quot;\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7E1B5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2" fillId="0" borderId="0" xfId="0" applyFont="1"/>
    <xf numFmtId="2" fontId="0" fillId="0" borderId="0" xfId="0" applyNumberFormat="1"/>
    <xf numFmtId="0" fontId="0" fillId="0" borderId="0" xfId="0" applyFill="1"/>
    <xf numFmtId="1" fontId="0" fillId="0" borderId="0" xfId="0" applyNumberFormat="1" applyFill="1" applyBorder="1"/>
    <xf numFmtId="0" fontId="1" fillId="0" borderId="0" xfId="0" applyFont="1" applyFill="1" applyBorder="1"/>
    <xf numFmtId="2" fontId="0" fillId="0" borderId="0" xfId="0" applyNumberFormat="1" applyFill="1" applyBorder="1"/>
    <xf numFmtId="0" fontId="2" fillId="2" borderId="16" xfId="0" applyFont="1" applyFill="1" applyBorder="1"/>
    <xf numFmtId="44" fontId="2" fillId="2" borderId="17" xfId="0" applyNumberFormat="1" applyFont="1" applyFill="1" applyBorder="1"/>
    <xf numFmtId="1" fontId="0" fillId="3" borderId="10" xfId="0" applyNumberFormat="1" applyFill="1" applyBorder="1"/>
    <xf numFmtId="42" fontId="0" fillId="3" borderId="10" xfId="0" applyNumberFormat="1" applyFill="1" applyBorder="1"/>
    <xf numFmtId="0" fontId="0" fillId="3" borderId="10" xfId="0" applyFill="1" applyBorder="1"/>
    <xf numFmtId="42" fontId="1" fillId="3" borderId="10" xfId="0" applyNumberFormat="1" applyFont="1" applyFill="1" applyBorder="1"/>
    <xf numFmtId="0" fontId="0" fillId="4" borderId="0" xfId="0" applyFill="1"/>
    <xf numFmtId="0" fontId="0" fillId="4" borderId="0" xfId="0" applyFill="1" applyBorder="1"/>
    <xf numFmtId="0" fontId="1" fillId="4" borderId="0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0" fillId="4" borderId="2" xfId="0" applyFill="1" applyBorder="1"/>
    <xf numFmtId="0" fontId="2" fillId="2" borderId="5" xfId="0" applyFont="1" applyFill="1" applyBorder="1"/>
    <xf numFmtId="44" fontId="0" fillId="2" borderId="11" xfId="0" applyNumberFormat="1" applyFill="1" applyBorder="1"/>
    <xf numFmtId="44" fontId="0" fillId="2" borderId="15" xfId="0" applyNumberFormat="1" applyFill="1" applyBorder="1"/>
    <xf numFmtId="44" fontId="0" fillId="2" borderId="6" xfId="0" applyNumberFormat="1" applyFill="1" applyBorder="1"/>
    <xf numFmtId="0" fontId="1" fillId="3" borderId="7" xfId="0" applyNumberFormat="1" applyFont="1" applyFill="1" applyBorder="1" applyAlignment="1">
      <alignment horizontal="center"/>
    </xf>
    <xf numFmtId="0" fontId="3" fillId="2" borderId="13" xfId="0" applyFont="1" applyFill="1" applyBorder="1"/>
    <xf numFmtId="2" fontId="3" fillId="2" borderId="12" xfId="0" applyNumberFormat="1" applyFont="1" applyFill="1" applyBorder="1"/>
    <xf numFmtId="44" fontId="1" fillId="3" borderId="8" xfId="0" applyNumberFormat="1" applyFont="1" applyFill="1" applyBorder="1"/>
    <xf numFmtId="2" fontId="0" fillId="0" borderId="10" xfId="0" applyNumberFormat="1" applyFill="1" applyBorder="1"/>
    <xf numFmtId="44" fontId="1" fillId="3" borderId="0" xfId="0" applyNumberFormat="1" applyFont="1" applyFill="1" applyBorder="1"/>
    <xf numFmtId="0" fontId="1" fillId="0" borderId="0" xfId="0" applyFont="1" applyBorder="1"/>
    <xf numFmtId="2" fontId="0" fillId="3" borderId="0" xfId="0" applyNumberFormat="1" applyFill="1" applyBorder="1"/>
    <xf numFmtId="1" fontId="0" fillId="3" borderId="0" xfId="0" applyNumberFormat="1" applyFill="1" applyBorder="1"/>
    <xf numFmtId="44" fontId="0" fillId="3" borderId="10" xfId="0" applyNumberFormat="1" applyFill="1" applyBorder="1"/>
    <xf numFmtId="2" fontId="0" fillId="3" borderId="10" xfId="0" applyNumberFormat="1" applyFill="1" applyBorder="1"/>
    <xf numFmtId="2" fontId="0" fillId="3" borderId="14" xfId="0" applyNumberFormat="1" applyFill="1" applyBorder="1"/>
    <xf numFmtId="2" fontId="1" fillId="3" borderId="8" xfId="0" applyNumberFormat="1" applyFont="1" applyFill="1" applyBorder="1"/>
    <xf numFmtId="0" fontId="6" fillId="0" borderId="0" xfId="0" applyFont="1"/>
    <xf numFmtId="0" fontId="7" fillId="0" borderId="0" xfId="0" applyFont="1"/>
    <xf numFmtId="0" fontId="1" fillId="4" borderId="0" xfId="0" applyFont="1" applyFill="1"/>
    <xf numFmtId="0" fontId="0" fillId="5" borderId="2" xfId="0" applyNumberFormat="1" applyFill="1" applyBorder="1" applyAlignment="1" applyProtection="1">
      <alignment horizontal="center"/>
      <protection locked="0"/>
    </xf>
    <xf numFmtId="1" fontId="0" fillId="6" borderId="14" xfId="0" applyNumberFormat="1" applyFill="1" applyBorder="1" applyProtection="1">
      <protection locked="0"/>
    </xf>
    <xf numFmtId="1" fontId="0" fillId="6" borderId="4" xfId="0" applyNumberFormat="1" applyFill="1" applyBorder="1" applyProtection="1">
      <protection locked="0"/>
    </xf>
    <xf numFmtId="42" fontId="0" fillId="6" borderId="10" xfId="0" applyNumberFormat="1" applyFill="1" applyBorder="1" applyProtection="1">
      <protection locked="0"/>
    </xf>
    <xf numFmtId="0" fontId="0" fillId="6" borderId="7" xfId="0" applyNumberFormat="1" applyFill="1" applyBorder="1" applyAlignment="1" applyProtection="1">
      <alignment horizontal="center"/>
      <protection locked="0"/>
    </xf>
    <xf numFmtId="0" fontId="0" fillId="6" borderId="18" xfId="0" applyNumberFormat="1" applyFill="1" applyBorder="1" applyAlignment="1" applyProtection="1">
      <alignment horizontal="center"/>
      <protection locked="0"/>
    </xf>
    <xf numFmtId="0" fontId="0" fillId="6" borderId="3" xfId="0" applyNumberFormat="1" applyFill="1" applyBorder="1" applyAlignment="1" applyProtection="1">
      <alignment horizontal="center"/>
      <protection locked="0"/>
    </xf>
    <xf numFmtId="42" fontId="0" fillId="6" borderId="14" xfId="0" applyNumberFormat="1" applyFill="1" applyBorder="1" applyProtection="1">
      <protection locked="0"/>
    </xf>
    <xf numFmtId="2" fontId="0" fillId="6" borderId="4" xfId="0" applyNumberFormat="1" applyFill="1" applyBorder="1" applyProtection="1">
      <protection locked="0"/>
    </xf>
    <xf numFmtId="0" fontId="0" fillId="6" borderId="2" xfId="0" applyNumberFormat="1" applyFill="1" applyBorder="1" applyAlignment="1" applyProtection="1">
      <alignment horizontal="center"/>
      <protection locked="0"/>
    </xf>
    <xf numFmtId="2" fontId="0" fillId="6" borderId="14" xfId="0" applyNumberFormat="1" applyFill="1" applyBorder="1" applyProtection="1">
      <protection locked="0"/>
    </xf>
    <xf numFmtId="2" fontId="3" fillId="2" borderId="19" xfId="0" applyNumberFormat="1" applyFont="1" applyFill="1" applyBorder="1"/>
    <xf numFmtId="44" fontId="0" fillId="3" borderId="14" xfId="0" applyNumberFormat="1" applyFill="1" applyBorder="1"/>
    <xf numFmtId="44" fontId="2" fillId="2" borderId="20" xfId="0" applyNumberFormat="1" applyFont="1" applyFill="1" applyBorder="1"/>
    <xf numFmtId="44" fontId="1" fillId="3" borderId="7" xfId="0" applyNumberFormat="1" applyFont="1" applyFill="1" applyBorder="1"/>
    <xf numFmtId="42" fontId="1" fillId="3" borderId="14" xfId="0" applyNumberFormat="1" applyFont="1" applyFill="1" applyBorder="1"/>
    <xf numFmtId="1" fontId="0" fillId="3" borderId="14" xfId="0" applyNumberFormat="1" applyFill="1" applyBorder="1"/>
    <xf numFmtId="1" fontId="0" fillId="3" borderId="11" xfId="0" applyNumberFormat="1" applyFill="1" applyBorder="1"/>
    <xf numFmtId="1" fontId="0" fillId="3" borderId="15" xfId="0" applyNumberFormat="1" applyFill="1" applyBorder="1"/>
    <xf numFmtId="0" fontId="0" fillId="3" borderId="14" xfId="0" applyFill="1" applyBorder="1"/>
    <xf numFmtId="2" fontId="0" fillId="3" borderId="10" xfId="0" applyNumberFormat="1" applyFill="1" applyBorder="1" applyProtection="1"/>
    <xf numFmtId="2" fontId="0" fillId="3" borderId="14" xfId="0" applyNumberFormat="1" applyFill="1" applyBorder="1" applyProtection="1"/>
    <xf numFmtId="1" fontId="0" fillId="0" borderId="0" xfId="0" applyNumberFormat="1" applyFill="1" applyBorder="1" applyProtection="1"/>
    <xf numFmtId="2" fontId="1" fillId="0" borderId="10" xfId="0" applyNumberFormat="1" applyFont="1" applyFill="1" applyBorder="1"/>
    <xf numFmtId="0" fontId="8" fillId="0" borderId="0" xfId="0" applyFont="1"/>
    <xf numFmtId="0" fontId="9" fillId="0" borderId="0" xfId="0" applyFont="1"/>
    <xf numFmtId="0" fontId="4" fillId="0" borderId="0" xfId="0" applyFont="1" applyProtection="1"/>
    <xf numFmtId="2" fontId="0" fillId="0" borderId="0" xfId="0" applyNumberFormat="1" applyProtection="1"/>
    <xf numFmtId="0" fontId="0" fillId="0" borderId="0" xfId="0" applyProtection="1"/>
    <xf numFmtId="0" fontId="0" fillId="0" borderId="0" xfId="0" applyFill="1" applyProtection="1"/>
    <xf numFmtId="0" fontId="1" fillId="0" borderId="0" xfId="0" applyFont="1" applyProtection="1"/>
    <xf numFmtId="0" fontId="1" fillId="3" borderId="7" xfId="0" applyNumberFormat="1" applyFont="1" applyFill="1" applyBorder="1" applyAlignment="1" applyProtection="1">
      <alignment horizontal="center"/>
    </xf>
    <xf numFmtId="0" fontId="1" fillId="3" borderId="8" xfId="0" applyNumberFormat="1" applyFont="1" applyFill="1" applyBorder="1" applyAlignment="1" applyProtection="1">
      <alignment horizontal="center"/>
    </xf>
    <xf numFmtId="2" fontId="3" fillId="2" borderId="12" xfId="0" applyNumberFormat="1" applyFont="1" applyFill="1" applyBorder="1" applyProtection="1"/>
    <xf numFmtId="2" fontId="3" fillId="2" borderId="19" xfId="0" applyNumberFormat="1" applyFont="1" applyFill="1" applyBorder="1" applyProtection="1"/>
    <xf numFmtId="0" fontId="2" fillId="0" borderId="0" xfId="0" applyFont="1" applyProtection="1"/>
    <xf numFmtId="0" fontId="0" fillId="4" borderId="0" xfId="0" applyFill="1" applyProtection="1"/>
    <xf numFmtId="1" fontId="0" fillId="3" borderId="10" xfId="0" applyNumberFormat="1" applyFill="1" applyBorder="1" applyProtection="1"/>
    <xf numFmtId="42" fontId="0" fillId="3" borderId="10" xfId="0" applyNumberFormat="1" applyFill="1" applyBorder="1" applyProtection="1"/>
    <xf numFmtId="2" fontId="1" fillId="3" borderId="8" xfId="0" applyNumberFormat="1" applyFont="1" applyFill="1" applyBorder="1" applyProtection="1"/>
    <xf numFmtId="0" fontId="0" fillId="3" borderId="10" xfId="0" applyFill="1" applyBorder="1" applyProtection="1"/>
    <xf numFmtId="0" fontId="0" fillId="3" borderId="14" xfId="0" applyFill="1" applyBorder="1" applyProtection="1"/>
    <xf numFmtId="2" fontId="0" fillId="0" borderId="0" xfId="0" applyNumberFormat="1" applyFill="1" applyBorder="1" applyProtection="1"/>
    <xf numFmtId="44" fontId="0" fillId="3" borderId="10" xfId="0" applyNumberFormat="1" applyFill="1" applyBorder="1" applyProtection="1"/>
    <xf numFmtId="44" fontId="0" fillId="3" borderId="14" xfId="0" applyNumberFormat="1" applyFill="1" applyBorder="1" applyProtection="1"/>
    <xf numFmtId="0" fontId="0" fillId="4" borderId="0" xfId="0" applyFill="1" applyBorder="1" applyProtection="1"/>
    <xf numFmtId="44" fontId="2" fillId="2" borderId="17" xfId="0" applyNumberFormat="1" applyFont="1" applyFill="1" applyBorder="1" applyProtection="1"/>
    <xf numFmtId="44" fontId="2" fillId="2" borderId="20" xfId="0" applyNumberFormat="1" applyFont="1" applyFill="1" applyBorder="1" applyProtection="1"/>
    <xf numFmtId="44" fontId="0" fillId="2" borderId="11" xfId="0" applyNumberFormat="1" applyFill="1" applyBorder="1" applyProtection="1"/>
    <xf numFmtId="44" fontId="0" fillId="2" borderId="15" xfId="0" applyNumberFormat="1" applyFill="1" applyBorder="1" applyProtection="1"/>
    <xf numFmtId="44" fontId="1" fillId="3" borderId="8" xfId="0" applyNumberFormat="1" applyFont="1" applyFill="1" applyBorder="1" applyProtection="1"/>
    <xf numFmtId="44" fontId="1" fillId="3" borderId="7" xfId="0" applyNumberFormat="1" applyFont="1" applyFill="1" applyBorder="1" applyProtection="1"/>
    <xf numFmtId="0" fontId="1" fillId="4" borderId="0" xfId="0" applyFont="1" applyFill="1" applyBorder="1" applyProtection="1"/>
    <xf numFmtId="42" fontId="1" fillId="3" borderId="10" xfId="0" applyNumberFormat="1" applyFont="1" applyFill="1" applyBorder="1" applyProtection="1"/>
    <xf numFmtId="42" fontId="1" fillId="3" borderId="14" xfId="0" applyNumberFormat="1" applyFont="1" applyFill="1" applyBorder="1" applyProtection="1"/>
    <xf numFmtId="1" fontId="0" fillId="3" borderId="14" xfId="0" applyNumberFormat="1" applyFill="1" applyBorder="1" applyProtection="1"/>
    <xf numFmtId="1" fontId="0" fillId="3" borderId="11" xfId="0" applyNumberFormat="1" applyFill="1" applyBorder="1" applyProtection="1"/>
    <xf numFmtId="1" fontId="0" fillId="3" borderId="15" xfId="0" applyNumberFormat="1" applyFill="1" applyBorder="1" applyProtection="1"/>
    <xf numFmtId="44" fontId="1" fillId="3" borderId="0" xfId="0" applyNumberFormat="1" applyFont="1" applyFill="1" applyBorder="1" applyProtection="1"/>
    <xf numFmtId="0" fontId="1" fillId="0" borderId="0" xfId="0" applyFont="1" applyFill="1" applyBorder="1" applyProtection="1"/>
    <xf numFmtId="0" fontId="1" fillId="0" borderId="0" xfId="0" applyFont="1" applyBorder="1" applyProtection="1"/>
    <xf numFmtId="2" fontId="0" fillId="3" borderId="0" xfId="0" applyNumberFormat="1" applyFill="1" applyBorder="1" applyProtection="1"/>
    <xf numFmtId="1" fontId="0" fillId="3" borderId="0" xfId="0" applyNumberFormat="1" applyFill="1" applyBorder="1" applyProtection="1"/>
    <xf numFmtId="2" fontId="0" fillId="0" borderId="10" xfId="0" applyNumberFormat="1" applyFill="1" applyBorder="1" applyProtection="1"/>
    <xf numFmtId="0" fontId="0" fillId="6" borderId="14" xfId="0" applyFill="1" applyBorder="1" applyProtection="1">
      <protection locked="0"/>
    </xf>
    <xf numFmtId="0" fontId="0" fillId="6" borderId="4" xfId="0" applyFill="1" applyBorder="1" applyProtection="1">
      <protection locked="0"/>
    </xf>
    <xf numFmtId="42" fontId="0" fillId="6" borderId="4" xfId="0" applyNumberFormat="1" applyFill="1" applyBorder="1" applyProtection="1">
      <protection locked="0"/>
    </xf>
    <xf numFmtId="2" fontId="1" fillId="6" borderId="7" xfId="0" applyNumberFormat="1" applyFont="1" applyFill="1" applyBorder="1" applyProtection="1">
      <protection locked="0"/>
    </xf>
    <xf numFmtId="2" fontId="1" fillId="6" borderId="8" xfId="0" applyNumberFormat="1" applyFont="1" applyFill="1" applyBorder="1" applyProtection="1">
      <protection locked="0"/>
    </xf>
    <xf numFmtId="1" fontId="0" fillId="0" borderId="10" xfId="0" applyNumberFormat="1" applyFill="1" applyBorder="1"/>
    <xf numFmtId="42" fontId="0" fillId="0" borderId="10" xfId="0" applyNumberFormat="1" applyFill="1" applyBorder="1"/>
    <xf numFmtId="1" fontId="0" fillId="0" borderId="10" xfId="0" applyNumberFormat="1" applyFill="1" applyBorder="1" applyProtection="1"/>
    <xf numFmtId="44" fontId="0" fillId="0" borderId="10" xfId="0" applyNumberFormat="1" applyFill="1" applyBorder="1"/>
    <xf numFmtId="42" fontId="1" fillId="0" borderId="10" xfId="0" applyNumberFormat="1" applyFont="1" applyFill="1" applyBorder="1"/>
    <xf numFmtId="0" fontId="0" fillId="0" borderId="10" xfId="0" applyNumberFormat="1" applyFill="1" applyBorder="1" applyAlignment="1">
      <alignment horizontal="center"/>
    </xf>
    <xf numFmtId="44" fontId="2" fillId="0" borderId="10" xfId="0" applyNumberFormat="1" applyFont="1" applyFill="1" applyBorder="1"/>
    <xf numFmtId="0" fontId="1" fillId="0" borderId="10" xfId="0" applyNumberFormat="1" applyFont="1" applyFill="1" applyBorder="1" applyAlignment="1">
      <alignment horizontal="center"/>
    </xf>
    <xf numFmtId="2" fontId="3" fillId="0" borderId="10" xfId="0" applyNumberFormat="1" applyFont="1" applyFill="1" applyBorder="1"/>
    <xf numFmtId="0" fontId="0" fillId="0" borderId="10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44" fontId="1" fillId="0" borderId="10" xfId="0" applyNumberFormat="1" applyFont="1" applyFill="1" applyBorder="1"/>
    <xf numFmtId="0" fontId="3" fillId="6" borderId="0" xfId="0" applyFont="1" applyFill="1" applyAlignment="1" applyProtection="1">
      <alignment horizontal="center"/>
    </xf>
    <xf numFmtId="0" fontId="2" fillId="0" borderId="0" xfId="0" applyFont="1" applyBorder="1" applyProtection="1"/>
    <xf numFmtId="0" fontId="1" fillId="0" borderId="10" xfId="0" applyFont="1" applyBorder="1" applyProtection="1"/>
    <xf numFmtId="44" fontId="1" fillId="0" borderId="14" xfId="0" applyNumberFormat="1" applyFont="1" applyFill="1" applyBorder="1"/>
    <xf numFmtId="2" fontId="0" fillId="4" borderId="0" xfId="0" applyNumberFormat="1" applyFill="1" applyBorder="1" applyProtection="1"/>
    <xf numFmtId="0" fontId="1" fillId="4" borderId="8" xfId="0" applyNumberFormat="1" applyFont="1" applyFill="1" applyBorder="1" applyAlignment="1">
      <alignment horizontal="center"/>
    </xf>
    <xf numFmtId="0" fontId="1" fillId="4" borderId="9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1" fillId="4" borderId="8" xfId="0" applyNumberFormat="1" applyFont="1" applyFill="1" applyBorder="1" applyAlignment="1" applyProtection="1">
      <alignment horizontal="center"/>
    </xf>
    <xf numFmtId="0" fontId="1" fillId="4" borderId="9" xfId="0" applyNumberFormat="1" applyFont="1" applyFill="1" applyBorder="1" applyAlignment="1" applyProtection="1">
      <alignment horizontal="center"/>
    </xf>
    <xf numFmtId="0" fontId="1" fillId="4" borderId="1" xfId="0" applyNumberFormat="1" applyFont="1" applyFill="1" applyBorder="1" applyAlignment="1" applyProtection="1">
      <alignment horizontal="center"/>
    </xf>
    <xf numFmtId="0" fontId="1" fillId="4" borderId="8" xfId="0" applyFont="1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7E1B5"/>
      <color rgb="FFB4DE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Benutzerdefiniert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C7E1B5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>
      <selection activeCell="C4" sqref="C4"/>
    </sheetView>
  </sheetViews>
  <sheetFormatPr baseColWidth="10" defaultRowHeight="14.4" x14ac:dyDescent="0.3"/>
  <cols>
    <col min="1" max="1" width="38.33203125" customWidth="1"/>
    <col min="2" max="2" width="12.6640625" style="3" customWidth="1"/>
    <col min="3" max="4" width="12.6640625" customWidth="1"/>
    <col min="5" max="5" width="2.6640625" style="4" customWidth="1"/>
    <col min="6" max="8" width="12.6640625" customWidth="1"/>
    <col min="9" max="9" width="2.6640625" customWidth="1"/>
    <col min="10" max="12" width="12.6640625" customWidth="1"/>
    <col min="13" max="13" width="2.33203125" customWidth="1"/>
  </cols>
  <sheetData>
    <row r="1" spans="1:14" ht="25.95" customHeight="1" x14ac:dyDescent="0.6">
      <c r="A1" s="66" t="s">
        <v>55</v>
      </c>
    </row>
    <row r="2" spans="1:14" ht="4.2" customHeight="1" x14ac:dyDescent="0.3">
      <c r="H2" s="4"/>
      <c r="I2" s="4"/>
      <c r="J2" s="4"/>
      <c r="K2" s="4"/>
    </row>
    <row r="3" spans="1:14" s="1" customFormat="1" ht="23.4" customHeight="1" x14ac:dyDescent="0.45">
      <c r="A3" s="17" t="s">
        <v>6</v>
      </c>
      <c r="B3" s="126" t="s">
        <v>8</v>
      </c>
      <c r="C3" s="127"/>
      <c r="D3" s="128"/>
      <c r="E3" s="116"/>
      <c r="F3" s="129" t="s">
        <v>7</v>
      </c>
      <c r="G3" s="130"/>
      <c r="H3" s="131"/>
      <c r="I3" s="119"/>
      <c r="J3" s="129" t="s">
        <v>9</v>
      </c>
      <c r="K3" s="130"/>
      <c r="L3" s="131"/>
      <c r="N3" s="65" t="s">
        <v>32</v>
      </c>
    </row>
    <row r="4" spans="1:14" x14ac:dyDescent="0.3">
      <c r="A4" s="19"/>
      <c r="B4" s="24" t="s">
        <v>10</v>
      </c>
      <c r="C4" s="40" t="s">
        <v>1</v>
      </c>
      <c r="D4" s="44" t="s">
        <v>2</v>
      </c>
      <c r="E4" s="114"/>
      <c r="F4" s="24" t="s">
        <v>10</v>
      </c>
      <c r="G4" s="45" t="s">
        <v>1</v>
      </c>
      <c r="H4" s="45" t="s">
        <v>2</v>
      </c>
      <c r="I4" s="118"/>
      <c r="J4" s="24" t="s">
        <v>10</v>
      </c>
      <c r="K4" s="49" t="s">
        <v>1</v>
      </c>
      <c r="L4" s="46" t="s">
        <v>2</v>
      </c>
    </row>
    <row r="5" spans="1:14" s="2" customFormat="1" ht="28.2" customHeight="1" thickBot="1" x14ac:dyDescent="0.45">
      <c r="A5" s="25" t="s">
        <v>17</v>
      </c>
      <c r="B5" s="26">
        <f>IF((B8-B19)&gt;0, ROUND((B20/(B8-B19)),1),"Impossible")</f>
        <v>44.1</v>
      </c>
      <c r="C5" s="26">
        <f>IF((C8-C19)&gt;0, ROUND((C20/(C8-C19)),1),"Impossible")</f>
        <v>44.1</v>
      </c>
      <c r="D5" s="51">
        <f>IF((D8-D19)&gt;0, ROUND((D20/(D8-D19)),1),"Impossible")</f>
        <v>44.1</v>
      </c>
      <c r="E5" s="117"/>
      <c r="F5" s="26">
        <f>IF((F8-F19)&gt;0, ROUND((F20/(F8-F19)),1),"Impossible")</f>
        <v>65.599999999999994</v>
      </c>
      <c r="G5" s="26">
        <f>IF((G8-G19)&gt;0, ROUND((G20/(G8-G19)),1),"Impossible")</f>
        <v>65.599999999999994</v>
      </c>
      <c r="H5" s="51">
        <f>IF((H8-H19)&gt;0, ROUND((H20/(H8-H19)),1),"Impossible")</f>
        <v>65.599999999999994</v>
      </c>
      <c r="I5" s="117"/>
      <c r="J5" s="26">
        <f>IF((J8-J19)&gt;0, ROUND((J20/(J8-J19)),1),"Impossible")</f>
        <v>78.400000000000006</v>
      </c>
      <c r="K5" s="26">
        <f>IF((K8-K19)&gt;0, ROUND((K20/(K8-K19)),1),"Impossible")</f>
        <v>78.400000000000006</v>
      </c>
      <c r="L5" s="26">
        <f>IF((L8-L19)&gt;0, ROUND((L20/(L8-L19)),1),"Impossible")</f>
        <v>78.400000000000006</v>
      </c>
      <c r="N5" s="2" t="s">
        <v>57</v>
      </c>
    </row>
    <row r="6" spans="1:14" ht="14.4" customHeight="1" x14ac:dyDescent="0.3">
      <c r="A6" s="14" t="s">
        <v>18</v>
      </c>
      <c r="B6" s="10">
        <v>395</v>
      </c>
      <c r="C6" s="41">
        <v>395</v>
      </c>
      <c r="D6" s="41">
        <v>395</v>
      </c>
      <c r="E6" s="109"/>
      <c r="F6" s="10">
        <v>556</v>
      </c>
      <c r="G6" s="41">
        <v>556</v>
      </c>
      <c r="H6" s="41">
        <v>556</v>
      </c>
      <c r="I6" s="109"/>
      <c r="J6" s="10">
        <v>718</v>
      </c>
      <c r="K6" s="41">
        <v>718</v>
      </c>
      <c r="L6" s="42">
        <v>718</v>
      </c>
      <c r="N6" t="s">
        <v>34</v>
      </c>
    </row>
    <row r="7" spans="1:14" x14ac:dyDescent="0.3">
      <c r="A7" s="14" t="s">
        <v>11</v>
      </c>
      <c r="B7" s="11">
        <v>8700</v>
      </c>
      <c r="C7" s="43">
        <v>8700</v>
      </c>
      <c r="D7" s="47">
        <v>8700</v>
      </c>
      <c r="E7" s="110"/>
      <c r="F7" s="11">
        <v>13500</v>
      </c>
      <c r="G7" s="47">
        <v>13500</v>
      </c>
      <c r="H7" s="47">
        <v>13500</v>
      </c>
      <c r="I7" s="110"/>
      <c r="J7" s="11">
        <v>18500</v>
      </c>
      <c r="K7" s="43">
        <v>18500</v>
      </c>
      <c r="L7" s="47">
        <v>18500</v>
      </c>
      <c r="N7" t="s">
        <v>39</v>
      </c>
    </row>
    <row r="8" spans="1:14" s="1" customFormat="1" x14ac:dyDescent="0.3">
      <c r="A8" s="39" t="s">
        <v>12</v>
      </c>
      <c r="B8" s="36">
        <v>22</v>
      </c>
      <c r="C8" s="108">
        <v>22</v>
      </c>
      <c r="D8" s="107">
        <v>22</v>
      </c>
      <c r="E8" s="63"/>
      <c r="F8" s="36">
        <v>22</v>
      </c>
      <c r="G8" s="108">
        <v>22</v>
      </c>
      <c r="H8" s="107">
        <v>22</v>
      </c>
      <c r="I8" s="63"/>
      <c r="J8" s="36">
        <v>24</v>
      </c>
      <c r="K8" s="108">
        <v>24</v>
      </c>
      <c r="L8" s="107">
        <v>24</v>
      </c>
      <c r="N8" s="1" t="s">
        <v>35</v>
      </c>
    </row>
    <row r="9" spans="1:14" x14ac:dyDescent="0.3">
      <c r="A9" s="14" t="s">
        <v>13</v>
      </c>
      <c r="B9" s="10">
        <v>50</v>
      </c>
      <c r="C9" s="41">
        <v>50</v>
      </c>
      <c r="D9" s="41">
        <v>50</v>
      </c>
      <c r="E9" s="109"/>
      <c r="F9" s="10">
        <v>75</v>
      </c>
      <c r="G9" s="41">
        <v>75</v>
      </c>
      <c r="H9" s="41">
        <v>75</v>
      </c>
      <c r="I9" s="109"/>
      <c r="J9" s="10">
        <v>90</v>
      </c>
      <c r="K9" s="41">
        <v>90</v>
      </c>
      <c r="L9" s="42">
        <v>90</v>
      </c>
      <c r="N9" t="s">
        <v>50</v>
      </c>
    </row>
    <row r="10" spans="1:14" x14ac:dyDescent="0.3">
      <c r="A10" s="14" t="s">
        <v>14</v>
      </c>
      <c r="B10" s="34">
        <f>IF(B11&lt;60,0.25,IF(B11&gt;84.99,0,0.1))</f>
        <v>0.25</v>
      </c>
      <c r="C10" s="34">
        <f>IF(C11&lt;60,0.25,IF(C11&gt;84.99,0,0.1))</f>
        <v>0.25</v>
      </c>
      <c r="D10" s="35">
        <f>IF(D11&lt;60,0.25,IF(D11&gt;84.99,0,0.1))</f>
        <v>0.25</v>
      </c>
      <c r="E10" s="28"/>
      <c r="F10" s="34">
        <f>IF(F11&lt;60,0.25,IF(F11&gt;84.99,0,0.1))</f>
        <v>0.25</v>
      </c>
      <c r="G10" s="34">
        <f>IF(G11&lt;60,0.25,IF(G11&gt;84.99,0,0.1))</f>
        <v>0.25</v>
      </c>
      <c r="H10" s="35">
        <f>IF(H11&lt;60,0.25,IF(H11&gt;84.99,0,0.1))</f>
        <v>0.25</v>
      </c>
      <c r="I10" s="28"/>
      <c r="J10" s="34">
        <f>IF(J11&lt;60,0.25,IF(J11&gt;84.99,0,0.1))</f>
        <v>0.25</v>
      </c>
      <c r="K10" s="60">
        <f>IF(K11&lt;60,0.25,IF(K11&gt;84.99,0,0.1))</f>
        <v>0.25</v>
      </c>
      <c r="L10" s="61">
        <f>IF(L11&lt;60,0.25,IF(L11&gt;84.99,0,0.1))</f>
        <v>0.25</v>
      </c>
      <c r="N10" s="37" t="s">
        <v>36</v>
      </c>
    </row>
    <row r="11" spans="1:14" x14ac:dyDescent="0.3">
      <c r="A11" s="14" t="s">
        <v>19</v>
      </c>
      <c r="B11" s="34">
        <f>B9*100/(B13/B12)</f>
        <v>37.5</v>
      </c>
      <c r="C11" s="34">
        <f>C9*100/(C13/C12)</f>
        <v>37.5</v>
      </c>
      <c r="D11" s="35">
        <f>D9*100/(D13/D12)</f>
        <v>37.5</v>
      </c>
      <c r="E11" s="28"/>
      <c r="F11" s="34">
        <f>F9*100/(F13/F12)</f>
        <v>37.5</v>
      </c>
      <c r="G11" s="34">
        <f>G9*100/(G13/G12)</f>
        <v>37.5</v>
      </c>
      <c r="H11" s="35">
        <f>H9*100/(H13/H12)</f>
        <v>37.5</v>
      </c>
      <c r="I11" s="28"/>
      <c r="J11" s="34">
        <f>J9*100/(J13/J12)</f>
        <v>33.75</v>
      </c>
      <c r="K11" s="60">
        <f>K9*100/(K13/K12)</f>
        <v>33.75</v>
      </c>
      <c r="L11" s="61">
        <f>L9*100/(L13/L12)</f>
        <v>33.75</v>
      </c>
      <c r="N11" s="37" t="s">
        <v>38</v>
      </c>
    </row>
    <row r="12" spans="1:14" x14ac:dyDescent="0.3">
      <c r="A12" s="14" t="s">
        <v>37</v>
      </c>
      <c r="B12" s="10">
        <v>15</v>
      </c>
      <c r="C12" s="41">
        <v>15</v>
      </c>
      <c r="D12" s="41">
        <v>15</v>
      </c>
      <c r="E12" s="109"/>
      <c r="F12" s="10">
        <v>15</v>
      </c>
      <c r="G12" s="41">
        <v>15</v>
      </c>
      <c r="H12" s="41">
        <v>15</v>
      </c>
      <c r="I12" s="109"/>
      <c r="J12" s="10">
        <v>15</v>
      </c>
      <c r="K12" s="41">
        <v>15</v>
      </c>
      <c r="L12" s="42">
        <v>15</v>
      </c>
      <c r="N12" t="s">
        <v>40</v>
      </c>
    </row>
    <row r="13" spans="1:14" x14ac:dyDescent="0.3">
      <c r="A13" s="14" t="s">
        <v>20</v>
      </c>
      <c r="B13" s="10">
        <v>2000</v>
      </c>
      <c r="C13" s="41">
        <v>2000</v>
      </c>
      <c r="D13" s="41">
        <v>2000</v>
      </c>
      <c r="E13" s="111"/>
      <c r="F13" s="10">
        <v>3000</v>
      </c>
      <c r="G13" s="41">
        <v>3000</v>
      </c>
      <c r="H13" s="41">
        <v>3000</v>
      </c>
      <c r="I13" s="109"/>
      <c r="J13" s="10">
        <v>4000</v>
      </c>
      <c r="K13" s="41">
        <v>4000</v>
      </c>
      <c r="L13" s="42">
        <v>4000</v>
      </c>
      <c r="N13" t="s">
        <v>40</v>
      </c>
    </row>
    <row r="14" spans="1:14" x14ac:dyDescent="0.3">
      <c r="A14" s="14" t="s">
        <v>15</v>
      </c>
      <c r="B14" s="34">
        <v>0.9</v>
      </c>
      <c r="C14" s="50">
        <v>0.9</v>
      </c>
      <c r="D14" s="50">
        <v>0.9</v>
      </c>
      <c r="E14" s="28"/>
      <c r="F14" s="35">
        <v>0.9</v>
      </c>
      <c r="G14" s="48">
        <v>0.9</v>
      </c>
      <c r="H14" s="50">
        <v>0.9</v>
      </c>
      <c r="I14" s="28"/>
      <c r="J14" s="35">
        <v>0.9</v>
      </c>
      <c r="K14" s="48">
        <v>0.9</v>
      </c>
      <c r="L14" s="48">
        <v>0.9</v>
      </c>
      <c r="N14" t="s">
        <v>41</v>
      </c>
    </row>
    <row r="15" spans="1:14" x14ac:dyDescent="0.3">
      <c r="A15" s="14" t="s">
        <v>21</v>
      </c>
      <c r="B15" s="33">
        <f>ROUND(B9*B19,1)</f>
        <v>195.8</v>
      </c>
      <c r="C15" s="33">
        <f>ROUND(C9*C19,1)</f>
        <v>195.8</v>
      </c>
      <c r="D15" s="52">
        <f>ROUND(D9*D19,1)</f>
        <v>195.8</v>
      </c>
      <c r="E15" s="112"/>
      <c r="F15" s="33">
        <f>ROUND(F9*F19,1)</f>
        <v>303.8</v>
      </c>
      <c r="G15" s="33">
        <f>ROUND(G9*G19,1)</f>
        <v>303.8</v>
      </c>
      <c r="H15" s="52">
        <f>ROUND(H9*H19,1)</f>
        <v>303.8</v>
      </c>
      <c r="I15" s="112"/>
      <c r="J15" s="33">
        <f>ROUND(J9*J19,1)</f>
        <v>374.6</v>
      </c>
      <c r="K15" s="33">
        <f>ROUND(K9*K19,1)</f>
        <v>374.6</v>
      </c>
      <c r="L15" s="52">
        <f>ROUND(L9*L19,1)</f>
        <v>374.6</v>
      </c>
      <c r="N15" s="37" t="s">
        <v>42</v>
      </c>
    </row>
    <row r="16" spans="1:14" ht="15" thickBot="1" x14ac:dyDescent="0.35">
      <c r="A16" s="15" t="s">
        <v>16</v>
      </c>
      <c r="B16" s="10">
        <v>32</v>
      </c>
      <c r="C16" s="41">
        <v>32</v>
      </c>
      <c r="D16" s="41">
        <v>32</v>
      </c>
      <c r="E16" s="109"/>
      <c r="F16" s="10">
        <v>40</v>
      </c>
      <c r="G16" s="41">
        <v>40</v>
      </c>
      <c r="H16" s="41">
        <v>40</v>
      </c>
      <c r="I16" s="109"/>
      <c r="J16" s="10">
        <v>45</v>
      </c>
      <c r="K16" s="41">
        <v>45</v>
      </c>
      <c r="L16" s="42">
        <v>45</v>
      </c>
      <c r="N16" t="s">
        <v>43</v>
      </c>
    </row>
    <row r="17" spans="1:15" s="2" customFormat="1" ht="18" x14ac:dyDescent="0.35">
      <c r="A17" s="8" t="s">
        <v>56</v>
      </c>
      <c r="B17" s="9">
        <f>ROUND((B19+(B20/B9))*1,1)</f>
        <v>19.8</v>
      </c>
      <c r="C17" s="9">
        <f>ROUND((C19+(C20/C9))*1,1)</f>
        <v>19.8</v>
      </c>
      <c r="D17" s="53">
        <f>ROUND((D19+(D20/D9))*1,1)</f>
        <v>19.8</v>
      </c>
      <c r="E17" s="115"/>
      <c r="F17" s="9">
        <f>ROUND((F19+(F20/F9))*1,1)</f>
        <v>19.8</v>
      </c>
      <c r="G17" s="9">
        <f>ROUND((G19+(G20/G9))*1,1)</f>
        <v>19.8</v>
      </c>
      <c r="H17" s="53">
        <f>ROUND((H19+(H20/H9))*1,1)</f>
        <v>19.8</v>
      </c>
      <c r="I17" s="115"/>
      <c r="J17" s="9">
        <f>ROUND((J19+(J20/J9))*1,1)</f>
        <v>21.4</v>
      </c>
      <c r="K17" s="9">
        <f>ROUND((K19+(K20/K9))*1,1)</f>
        <v>21.4</v>
      </c>
      <c r="L17" s="53">
        <f>ROUND((L19+(L20/L9))*1,1)</f>
        <v>21.4</v>
      </c>
      <c r="N17" s="2" t="s">
        <v>60</v>
      </c>
    </row>
    <row r="18" spans="1:15" ht="18" x14ac:dyDescent="0.35">
      <c r="A18" s="20" t="s">
        <v>22</v>
      </c>
      <c r="B18" s="21">
        <f>(ROUND(B17*B6/100,1))</f>
        <v>78.2</v>
      </c>
      <c r="C18" s="22">
        <f>(ROUND(C17*C6/100,1))</f>
        <v>78.2</v>
      </c>
      <c r="D18" s="22">
        <f>(ROUND(D17*D6/100,1))</f>
        <v>78.2</v>
      </c>
      <c r="E18" s="112"/>
      <c r="F18" s="21">
        <f>(ROUND(F17*F6/100,1))</f>
        <v>110.1</v>
      </c>
      <c r="G18" s="22">
        <f>(ROUND(G17*G6/100,1))</f>
        <v>110.1</v>
      </c>
      <c r="H18" s="22">
        <f>(ROUND(H17*H6/100,1))</f>
        <v>110.1</v>
      </c>
      <c r="I18" s="112"/>
      <c r="J18" s="21">
        <f>(ROUND(J17*J6/100,1))</f>
        <v>153.69999999999999</v>
      </c>
      <c r="K18" s="22">
        <f>(ROUND(K17*K6/100,1))</f>
        <v>153.69999999999999</v>
      </c>
      <c r="L18" s="23">
        <f>(ROUND(L17*L6/100,1))</f>
        <v>153.69999999999999</v>
      </c>
    </row>
    <row r="19" spans="1:15" s="1" customFormat="1" x14ac:dyDescent="0.3">
      <c r="A19" s="18" t="s">
        <v>23</v>
      </c>
      <c r="B19" s="27">
        <f>(B7*B14/B13)</f>
        <v>3.915</v>
      </c>
      <c r="C19" s="27">
        <f>(C7*C14/C13)</f>
        <v>3.915</v>
      </c>
      <c r="D19" s="54">
        <f>(D7*D14/D13)</f>
        <v>3.915</v>
      </c>
      <c r="E19" s="124"/>
      <c r="F19" s="27">
        <f>(F7*F14/F13)</f>
        <v>4.05</v>
      </c>
      <c r="G19" s="27">
        <f>(G7*G14/G13)</f>
        <v>4.05</v>
      </c>
      <c r="H19" s="54">
        <f>(H7*H14/H13)</f>
        <v>4.05</v>
      </c>
      <c r="I19" s="120"/>
      <c r="J19" s="27">
        <f>(J7*J14/J13)</f>
        <v>4.1624999999999996</v>
      </c>
      <c r="K19" s="27">
        <f>(K7*K14/K13)</f>
        <v>4.1624999999999996</v>
      </c>
      <c r="L19" s="54">
        <f>(L7*L14/L13)</f>
        <v>4.1624999999999996</v>
      </c>
      <c r="N19" s="38" t="s">
        <v>44</v>
      </c>
    </row>
    <row r="20" spans="1:15" s="1" customFormat="1" x14ac:dyDescent="0.3">
      <c r="A20" s="16" t="s">
        <v>62</v>
      </c>
      <c r="B20" s="13">
        <f>SUM(B21:B24)</f>
        <v>796.68200000000002</v>
      </c>
      <c r="C20" s="13">
        <f>SUM(C21:C24)</f>
        <v>796.68200000000002</v>
      </c>
      <c r="D20" s="55">
        <f>SUM(D21:D24)</f>
        <v>796.68200000000002</v>
      </c>
      <c r="E20" s="113"/>
      <c r="F20" s="13">
        <f>SUM(F21:F24)</f>
        <v>1178.29</v>
      </c>
      <c r="G20" s="13">
        <f>SUM(G21:G24)</f>
        <v>1178.29</v>
      </c>
      <c r="H20" s="55">
        <f>SUM(H21:H24)</f>
        <v>1178.29</v>
      </c>
      <c r="I20" s="113"/>
      <c r="J20" s="13">
        <f>SUM(J21:J24)</f>
        <v>1555.7950000000001</v>
      </c>
      <c r="K20" s="13">
        <f>SUM(K21:K24)</f>
        <v>1555.7950000000001</v>
      </c>
      <c r="L20" s="55">
        <f>SUM(L21:L24)</f>
        <v>1555.7950000000001</v>
      </c>
      <c r="N20" s="38" t="s">
        <v>59</v>
      </c>
    </row>
    <row r="21" spans="1:15" x14ac:dyDescent="0.3">
      <c r="A21" s="14" t="s">
        <v>24</v>
      </c>
      <c r="B21" s="10">
        <f>B7*(1-B10)/B12</f>
        <v>435</v>
      </c>
      <c r="C21" s="10">
        <f>C7*(1-C10)/C12</f>
        <v>435</v>
      </c>
      <c r="D21" s="56">
        <f>D7*(1-D10)/D12</f>
        <v>435</v>
      </c>
      <c r="E21" s="109"/>
      <c r="F21" s="10">
        <f>F7*(1-F10)/F12</f>
        <v>675</v>
      </c>
      <c r="G21" s="10">
        <f>G7*(1-G10)/G12</f>
        <v>675</v>
      </c>
      <c r="H21" s="56">
        <f>H7*(1-H10)/H12</f>
        <v>675</v>
      </c>
      <c r="I21" s="109"/>
      <c r="J21" s="10">
        <f>J7*(1-J10)/J12</f>
        <v>925</v>
      </c>
      <c r="K21" s="10">
        <f>K7*(1-K10)/K12</f>
        <v>925</v>
      </c>
      <c r="L21" s="56">
        <f>L7*(1-L10)/L12</f>
        <v>925</v>
      </c>
      <c r="N21" s="37" t="s">
        <v>61</v>
      </c>
    </row>
    <row r="22" spans="1:15" x14ac:dyDescent="0.3">
      <c r="A22" s="14" t="s">
        <v>25</v>
      </c>
      <c r="B22" s="10">
        <f>(B7*(1-B10)*Interet/100*0.6)+(B7*B10*Interet/100)</f>
        <v>152.25</v>
      </c>
      <c r="C22" s="10">
        <f>(C7*(1-C10)*Interet/100*0.6)+(C7*C10*Interet/100)</f>
        <v>152.25</v>
      </c>
      <c r="D22" s="56">
        <f>(D7*(1-D10)*Interet/100*0.6)+(D7*D10*Interet/100)</f>
        <v>152.25</v>
      </c>
      <c r="E22" s="109"/>
      <c r="F22" s="10">
        <f>(F7*(1-F10)*Interet/100*0.6)+(F7*F10*Interet/100)</f>
        <v>236.25</v>
      </c>
      <c r="G22" s="10">
        <f>(G7*(1-G10)*Interet/100*0.6)+(G7*G10*Interet/100)</f>
        <v>236.25</v>
      </c>
      <c r="H22" s="56">
        <f>(H7*(1-H10)*Interet/100*0.6)+(H7*H10*Interet/100)</f>
        <v>236.25</v>
      </c>
      <c r="I22" s="109"/>
      <c r="J22" s="10">
        <f>(J7*(1-J10)*Interet/100*0.6)+(J7*J10*Interet/100)</f>
        <v>323.75</v>
      </c>
      <c r="K22" s="10">
        <f>(K7*(1-K10)*Interet/100*0.6)+(K7*K10*Interet/100)</f>
        <v>323.75</v>
      </c>
      <c r="L22" s="56">
        <f>(L7*(1-L10)*Interet/100*0.6)+(L7*L10*Interet/100)</f>
        <v>323.75</v>
      </c>
      <c r="N22" s="37" t="s">
        <v>47</v>
      </c>
    </row>
    <row r="23" spans="1:15" x14ac:dyDescent="0.3">
      <c r="A23" s="14" t="s">
        <v>26</v>
      </c>
      <c r="B23" s="10">
        <f>B7*TauxIncendie/100+B16*TauxBatiment/100</f>
        <v>17.431999999999999</v>
      </c>
      <c r="C23" s="10">
        <f>C7*TauxIncendie/100+C16*TauxBatiment/100</f>
        <v>17.431999999999999</v>
      </c>
      <c r="D23" s="56">
        <f>D7*TauxIncendie/100+D16*TauxBatiment/100</f>
        <v>17.431999999999999</v>
      </c>
      <c r="E23" s="109"/>
      <c r="F23" s="10">
        <f>F7*TauxIncendie/100+F16*TauxBatiment/100</f>
        <v>27.04</v>
      </c>
      <c r="G23" s="10">
        <f>G7*TauxIncendie/100+G16*TauxBatiment/100</f>
        <v>27.04</v>
      </c>
      <c r="H23" s="56">
        <f>H7*TauxIncendie/100+H16*TauxBatiment/100</f>
        <v>27.04</v>
      </c>
      <c r="I23" s="109"/>
      <c r="J23" s="10">
        <f>J7*TauxIncendie/100+J16*TauxBatiment/100</f>
        <v>37.045000000000002</v>
      </c>
      <c r="K23" s="10">
        <f>K7*TauxIncendie/100+K16*TauxBatiment/100</f>
        <v>37.045000000000002</v>
      </c>
      <c r="L23" s="56">
        <f>L7*TauxIncendie/100+L16*TauxBatiment/100</f>
        <v>37.045000000000002</v>
      </c>
      <c r="N23" s="37" t="s">
        <v>58</v>
      </c>
    </row>
    <row r="24" spans="1:15" x14ac:dyDescent="0.3">
      <c r="A24" s="14" t="s">
        <v>27</v>
      </c>
      <c r="B24" s="57">
        <f>B16*PrixBatiment</f>
        <v>192</v>
      </c>
      <c r="C24" s="57">
        <f>C16*PrixBatiment</f>
        <v>192</v>
      </c>
      <c r="D24" s="58">
        <f>D16*PrixBatiment</f>
        <v>192</v>
      </c>
      <c r="E24" s="109"/>
      <c r="F24" s="57">
        <f>F16*PrixBatiment</f>
        <v>240</v>
      </c>
      <c r="G24" s="57">
        <f>G16*PrixBatiment</f>
        <v>240</v>
      </c>
      <c r="H24" s="58">
        <f>H16*PrixBatiment</f>
        <v>240</v>
      </c>
      <c r="I24" s="109"/>
      <c r="J24" s="57">
        <f>J16*PrixBatiment</f>
        <v>270</v>
      </c>
      <c r="K24" s="57">
        <f>K16*PrixBatiment</f>
        <v>270</v>
      </c>
      <c r="L24" s="58">
        <f>L16*PrixBatiment</f>
        <v>270</v>
      </c>
      <c r="N24" s="37" t="s">
        <v>48</v>
      </c>
    </row>
    <row r="26" spans="1:15" s="1" customFormat="1" x14ac:dyDescent="0.3">
      <c r="A26" s="16" t="s">
        <v>28</v>
      </c>
      <c r="B26" s="29"/>
      <c r="C26" s="6"/>
      <c r="D26" s="6"/>
      <c r="E26" s="6"/>
      <c r="F26" s="30"/>
      <c r="G26" s="30"/>
      <c r="H26" s="30"/>
      <c r="I26" s="6"/>
      <c r="J26" s="6"/>
      <c r="K26" s="6"/>
      <c r="L26" s="6"/>
    </row>
    <row r="27" spans="1:15" ht="15" customHeight="1" x14ac:dyDescent="0.3">
      <c r="A27" s="15" t="s">
        <v>46</v>
      </c>
      <c r="B27" s="31">
        <v>2.5</v>
      </c>
      <c r="C27" s="7"/>
      <c r="D27" s="15" t="s">
        <v>30</v>
      </c>
      <c r="E27" s="16"/>
      <c r="F27" s="14"/>
      <c r="G27" s="14"/>
      <c r="H27" s="31">
        <v>0.1</v>
      </c>
      <c r="I27" s="7"/>
      <c r="J27" s="132" t="s">
        <v>49</v>
      </c>
      <c r="K27" s="132"/>
      <c r="L27" s="132"/>
      <c r="M27" s="132"/>
      <c r="N27" s="132"/>
      <c r="O27" s="132"/>
    </row>
    <row r="28" spans="1:15" x14ac:dyDescent="0.3">
      <c r="A28" s="15" t="s">
        <v>29</v>
      </c>
      <c r="B28" s="31">
        <v>0.2</v>
      </c>
      <c r="C28" s="7"/>
      <c r="D28" s="15" t="s">
        <v>31</v>
      </c>
      <c r="E28" s="15"/>
      <c r="F28" s="14"/>
      <c r="G28" s="14"/>
      <c r="H28" s="32">
        <v>6</v>
      </c>
      <c r="I28" s="7"/>
      <c r="J28" s="132"/>
      <c r="K28" s="132"/>
      <c r="L28" s="132"/>
      <c r="M28" s="132"/>
      <c r="N28" s="132"/>
      <c r="O28" s="132"/>
    </row>
    <row r="29" spans="1:15" x14ac:dyDescent="0.3"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5" x14ac:dyDescent="0.3"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sheetProtection algorithmName="SHA-512" hashValue="P10aH727DEs7+Mi739uRYAUSqh1sCMoev5nf42fs65zJgS/4zo8n9QOKh3wBBpwmEYzR3P9igE2LITRpl/IzJw==" saltValue="Oglrj+ItDfMBNd2qWeM5XA==" spinCount="100000" sheet="1" objects="1" scenarios="1" selectLockedCells="1"/>
  <mergeCells count="4">
    <mergeCell ref="B3:D3"/>
    <mergeCell ref="F3:H3"/>
    <mergeCell ref="J3:L3"/>
    <mergeCell ref="J27:O28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C4" sqref="C4"/>
    </sheetView>
  </sheetViews>
  <sheetFormatPr baseColWidth="10" defaultRowHeight="14.4" x14ac:dyDescent="0.3"/>
  <cols>
    <col min="1" max="1" width="38.33203125" customWidth="1"/>
    <col min="2" max="2" width="12.6640625" style="3" customWidth="1"/>
    <col min="3" max="4" width="12.6640625" customWidth="1"/>
    <col min="5" max="5" width="2.6640625" style="4" customWidth="1"/>
    <col min="6" max="8" width="12.6640625" customWidth="1"/>
    <col min="9" max="9" width="2.6640625" customWidth="1"/>
    <col min="10" max="12" width="12.6640625" customWidth="1"/>
    <col min="13" max="13" width="2.33203125" customWidth="1"/>
  </cols>
  <sheetData>
    <row r="1" spans="1:14" ht="25.95" customHeight="1" x14ac:dyDescent="0.6">
      <c r="A1" s="64" t="s">
        <v>64</v>
      </c>
    </row>
    <row r="2" spans="1:14" ht="4.2" customHeight="1" x14ac:dyDescent="0.35">
      <c r="H2" s="4"/>
      <c r="I2" s="4"/>
      <c r="J2" s="4"/>
      <c r="K2" s="4"/>
      <c r="N2" s="2" t="s">
        <v>4</v>
      </c>
    </row>
    <row r="3" spans="1:14" s="1" customFormat="1" ht="23.4" x14ac:dyDescent="0.45">
      <c r="A3" s="17" t="s">
        <v>6</v>
      </c>
      <c r="B3" s="126" t="s">
        <v>51</v>
      </c>
      <c r="C3" s="127"/>
      <c r="D3" s="128"/>
      <c r="E3" s="116"/>
      <c r="F3" s="129" t="s">
        <v>52</v>
      </c>
      <c r="G3" s="130"/>
      <c r="H3" s="131"/>
      <c r="I3" s="116"/>
      <c r="J3" s="129" t="s">
        <v>53</v>
      </c>
      <c r="K3" s="130"/>
      <c r="L3" s="131"/>
      <c r="N3" s="65" t="s">
        <v>32</v>
      </c>
    </row>
    <row r="4" spans="1:14" x14ac:dyDescent="0.3">
      <c r="A4" s="19"/>
      <c r="B4" s="24" t="s">
        <v>10</v>
      </c>
      <c r="C4" s="40" t="s">
        <v>1</v>
      </c>
      <c r="D4" s="44" t="s">
        <v>2</v>
      </c>
      <c r="E4" s="114"/>
      <c r="F4" s="24" t="s">
        <v>10</v>
      </c>
      <c r="G4" s="45" t="s">
        <v>1</v>
      </c>
      <c r="H4" s="45" t="s">
        <v>2</v>
      </c>
      <c r="I4" s="114"/>
      <c r="J4" s="24" t="s">
        <v>10</v>
      </c>
      <c r="K4" s="49" t="s">
        <v>1</v>
      </c>
      <c r="L4" s="46" t="s">
        <v>2</v>
      </c>
    </row>
    <row r="5" spans="1:14" s="2" customFormat="1" ht="28.2" customHeight="1" thickBot="1" x14ac:dyDescent="0.45">
      <c r="A5" s="25" t="s">
        <v>17</v>
      </c>
      <c r="B5" s="26">
        <f>IF((B8-B19)&gt;0, ROUND((B20/(B8-B19)),1),"Impossible")</f>
        <v>34.799999999999997</v>
      </c>
      <c r="C5" s="26">
        <f>IF((C8-C19)&gt;0, ROUND((C20/(C8-C19)),1),"Impossible")</f>
        <v>34.799999999999997</v>
      </c>
      <c r="D5" s="51">
        <f>IF((D8-D19)&gt;0, ROUND((D20/(D8-D19)),1),"Impossible")</f>
        <v>34.799999999999997</v>
      </c>
      <c r="E5" s="117"/>
      <c r="F5" s="26">
        <f>IF((F8-F19)&gt;0, ROUND((F20/(F8-F19)),1),"Impossible")</f>
        <v>26.1</v>
      </c>
      <c r="G5" s="26">
        <f>IF((G8-G19)&gt;0, ROUND((G20/(G8-G19)),1),"Impossible")</f>
        <v>26.1</v>
      </c>
      <c r="H5" s="26">
        <f>IF((H8-H19)&gt;0, ROUND((H20/(H8-H19)),1),"Impossible")</f>
        <v>26.1</v>
      </c>
      <c r="I5" s="117"/>
      <c r="J5" s="26">
        <f>IF((J8-J19)&gt;0, ROUND((J20/(J8-J19)),1),"Impossible")</f>
        <v>44.6</v>
      </c>
      <c r="K5" s="26">
        <f>IF((K8-K19)&gt;0, ROUND((K20/(K8-K19)),1),"Impossible")</f>
        <v>44.6</v>
      </c>
      <c r="L5" s="26">
        <f>IF((L8-L19)&gt;0, ROUND((L20/(L8-L19)),1),"Impossible")</f>
        <v>44.6</v>
      </c>
      <c r="N5" s="2" t="s">
        <v>33</v>
      </c>
    </row>
    <row r="6" spans="1:14" ht="14.4" customHeight="1" x14ac:dyDescent="0.3">
      <c r="A6" s="14" t="s">
        <v>18</v>
      </c>
      <c r="B6" s="10">
        <v>140</v>
      </c>
      <c r="C6" s="104">
        <v>140</v>
      </c>
      <c r="D6" s="104">
        <v>140</v>
      </c>
      <c r="E6" s="109"/>
      <c r="F6" s="12">
        <v>100</v>
      </c>
      <c r="G6" s="104">
        <v>100</v>
      </c>
      <c r="H6" s="105">
        <v>100</v>
      </c>
      <c r="I6" s="109"/>
      <c r="J6" s="12">
        <v>100</v>
      </c>
      <c r="K6" s="104">
        <v>100</v>
      </c>
      <c r="L6" s="105">
        <v>100</v>
      </c>
      <c r="N6" t="s">
        <v>34</v>
      </c>
    </row>
    <row r="7" spans="1:14" x14ac:dyDescent="0.3">
      <c r="A7" s="14" t="s">
        <v>11</v>
      </c>
      <c r="B7" s="11">
        <v>14000</v>
      </c>
      <c r="C7" s="43">
        <v>14000</v>
      </c>
      <c r="D7" s="47">
        <v>14000</v>
      </c>
      <c r="E7" s="110"/>
      <c r="F7" s="11">
        <v>8900</v>
      </c>
      <c r="G7" s="47">
        <v>8900</v>
      </c>
      <c r="H7" s="106">
        <v>8900</v>
      </c>
      <c r="I7" s="110"/>
      <c r="J7" s="11">
        <v>26000</v>
      </c>
      <c r="K7" s="43">
        <v>26000</v>
      </c>
      <c r="L7" s="47">
        <v>26000</v>
      </c>
      <c r="N7" t="s">
        <v>39</v>
      </c>
    </row>
    <row r="8" spans="1:14" s="1" customFormat="1" x14ac:dyDescent="0.3">
      <c r="A8" s="39" t="s">
        <v>12</v>
      </c>
      <c r="B8" s="36">
        <v>55</v>
      </c>
      <c r="C8" s="107">
        <v>55</v>
      </c>
      <c r="D8" s="107">
        <v>55</v>
      </c>
      <c r="E8" s="63"/>
      <c r="F8" s="36">
        <v>52</v>
      </c>
      <c r="G8" s="108">
        <v>52</v>
      </c>
      <c r="H8" s="108">
        <v>52</v>
      </c>
      <c r="I8" s="63"/>
      <c r="J8" s="36">
        <v>56</v>
      </c>
      <c r="K8" s="108">
        <v>56</v>
      </c>
      <c r="L8" s="107">
        <v>56</v>
      </c>
      <c r="N8" s="1" t="s">
        <v>35</v>
      </c>
    </row>
    <row r="9" spans="1:14" x14ac:dyDescent="0.3">
      <c r="A9" s="14" t="s">
        <v>13</v>
      </c>
      <c r="B9" s="10">
        <v>40</v>
      </c>
      <c r="C9" s="104">
        <v>40</v>
      </c>
      <c r="D9" s="104">
        <v>40</v>
      </c>
      <c r="E9" s="109"/>
      <c r="F9" s="12">
        <v>30</v>
      </c>
      <c r="G9" s="104">
        <v>30</v>
      </c>
      <c r="H9" s="105">
        <v>30</v>
      </c>
      <c r="I9" s="109"/>
      <c r="J9" s="12">
        <v>50</v>
      </c>
      <c r="K9" s="104">
        <v>50</v>
      </c>
      <c r="L9" s="105">
        <v>50</v>
      </c>
      <c r="N9" t="s">
        <v>50</v>
      </c>
    </row>
    <row r="10" spans="1:14" x14ac:dyDescent="0.3">
      <c r="A10" s="14" t="s">
        <v>14</v>
      </c>
      <c r="B10" s="12">
        <f>IF(B11&lt;60,0.25,IF(B11&gt;84.99,0,0.1))</f>
        <v>0.1</v>
      </c>
      <c r="C10" s="12">
        <f>IF(C11&lt;60,0.25,IF(C11&gt;84.99,0,0.1))</f>
        <v>0.1</v>
      </c>
      <c r="D10" s="59">
        <f>IF(D11&lt;60,0.25,IF(D11&gt;84.99,0,0.1))</f>
        <v>0.1</v>
      </c>
      <c r="E10" s="28"/>
      <c r="F10" s="12">
        <f>IF(F11&lt;60,0.25,IF(F11&gt;84.99,0,0.1))</f>
        <v>0.1</v>
      </c>
      <c r="G10" s="12">
        <f>IF(G11&lt;60,0.25,IF(G11&gt;84.99,0,0.1))</f>
        <v>0.1</v>
      </c>
      <c r="H10" s="59">
        <f>IF(H11&lt;60,0.25,IF(H11&gt;84.99,0,0.1))</f>
        <v>0.1</v>
      </c>
      <c r="I10" s="28"/>
      <c r="J10" s="12">
        <f>IF(J11&lt;60,0.25,IF(J11&gt;84.99,0,0.1))</f>
        <v>0.25</v>
      </c>
      <c r="K10" s="12">
        <f>IF(K11&lt;60,0.25,IF(K11&gt;84.99,0,0.1))</f>
        <v>0.25</v>
      </c>
      <c r="L10" s="59">
        <f>IF(L11&lt;60,0.25,IF(L11&gt;84.99,0,0.1))</f>
        <v>0.25</v>
      </c>
      <c r="N10" s="37" t="s">
        <v>36</v>
      </c>
    </row>
    <row r="11" spans="1:14" x14ac:dyDescent="0.3">
      <c r="A11" s="14" t="s">
        <v>19</v>
      </c>
      <c r="B11" s="34">
        <f>B9*100/(B13/B12)</f>
        <v>66.666666666666671</v>
      </c>
      <c r="C11" s="34">
        <f>C9*100/(C13/C12)</f>
        <v>66.666666666666671</v>
      </c>
      <c r="D11" s="35">
        <f>D9*100/(D13/D12)</f>
        <v>66.666666666666671</v>
      </c>
      <c r="E11" s="28"/>
      <c r="F11" s="34">
        <f>F9*100/(F13/F12)</f>
        <v>75</v>
      </c>
      <c r="G11" s="34">
        <f>G9*100/(G13/G12)</f>
        <v>75</v>
      </c>
      <c r="H11" s="35">
        <f>H9*100/(H13/H12)</f>
        <v>75</v>
      </c>
      <c r="I11" s="28"/>
      <c r="J11" s="34">
        <f>J9*100/(J13/J12)</f>
        <v>33.333333333333336</v>
      </c>
      <c r="K11" s="34">
        <f>K9*100/(K13/K12)</f>
        <v>33.333333333333336</v>
      </c>
      <c r="L11" s="35">
        <f>L9*100/(L13/L12)</f>
        <v>33.333333333333336</v>
      </c>
      <c r="N11" s="37" t="s">
        <v>38</v>
      </c>
    </row>
    <row r="12" spans="1:14" x14ac:dyDescent="0.3">
      <c r="A12" s="14" t="s">
        <v>37</v>
      </c>
      <c r="B12" s="10">
        <v>15</v>
      </c>
      <c r="C12" s="104">
        <v>15</v>
      </c>
      <c r="D12" s="104">
        <v>15</v>
      </c>
      <c r="E12" s="109"/>
      <c r="F12" s="12">
        <v>15</v>
      </c>
      <c r="G12" s="104">
        <v>15</v>
      </c>
      <c r="H12" s="105">
        <v>15</v>
      </c>
      <c r="I12" s="109"/>
      <c r="J12" s="12">
        <v>12</v>
      </c>
      <c r="K12" s="104">
        <v>12</v>
      </c>
      <c r="L12" s="105">
        <v>12</v>
      </c>
      <c r="N12" t="s">
        <v>40</v>
      </c>
    </row>
    <row r="13" spans="1:14" x14ac:dyDescent="0.3">
      <c r="A13" s="14" t="s">
        <v>20</v>
      </c>
      <c r="B13" s="10">
        <v>900</v>
      </c>
      <c r="C13" s="104">
        <v>900</v>
      </c>
      <c r="D13" s="104">
        <v>900</v>
      </c>
      <c r="E13" s="111"/>
      <c r="F13" s="12">
        <v>600</v>
      </c>
      <c r="G13" s="104">
        <v>600</v>
      </c>
      <c r="H13" s="105">
        <v>600</v>
      </c>
      <c r="I13" s="111"/>
      <c r="J13" s="12">
        <v>1800</v>
      </c>
      <c r="K13" s="104">
        <v>1800</v>
      </c>
      <c r="L13" s="105">
        <v>1800</v>
      </c>
      <c r="N13" t="s">
        <v>40</v>
      </c>
    </row>
    <row r="14" spans="1:14" x14ac:dyDescent="0.3">
      <c r="A14" s="14" t="s">
        <v>15</v>
      </c>
      <c r="B14" s="59">
        <v>1.1499999999999999</v>
      </c>
      <c r="C14" s="50">
        <v>1.1499999999999999</v>
      </c>
      <c r="D14" s="50">
        <v>1.1499999999999999</v>
      </c>
      <c r="E14" s="28"/>
      <c r="F14" s="35">
        <v>1.25</v>
      </c>
      <c r="G14" s="48">
        <v>1.25</v>
      </c>
      <c r="H14" s="48">
        <v>1.25</v>
      </c>
      <c r="I14" s="28"/>
      <c r="J14" s="35">
        <v>0.55000000000000004</v>
      </c>
      <c r="K14" s="48">
        <v>0.55000000000000004</v>
      </c>
      <c r="L14" s="48">
        <v>0.55000000000000004</v>
      </c>
      <c r="N14" t="s">
        <v>41</v>
      </c>
    </row>
    <row r="15" spans="1:14" x14ac:dyDescent="0.3">
      <c r="A15" s="14" t="s">
        <v>21</v>
      </c>
      <c r="B15" s="33">
        <f>ROUND(B9*B19,1)</f>
        <v>715.6</v>
      </c>
      <c r="C15" s="33">
        <f>ROUND(C9*C19,1)</f>
        <v>715.6</v>
      </c>
      <c r="D15" s="52">
        <f>ROUND(D9*D19,1)</f>
        <v>715.6</v>
      </c>
      <c r="E15" s="112"/>
      <c r="F15" s="33">
        <f>ROUND(F9*F19,1)</f>
        <v>556.29999999999995</v>
      </c>
      <c r="G15" s="33">
        <f>ROUND(G9*G19,1)</f>
        <v>556.29999999999995</v>
      </c>
      <c r="H15" s="52">
        <f>ROUND(H9*H19,1)</f>
        <v>556.29999999999995</v>
      </c>
      <c r="I15" s="112"/>
      <c r="J15" s="33">
        <f>ROUND(J9*J19,1)</f>
        <v>397.2</v>
      </c>
      <c r="K15" s="33">
        <f>ROUND(K9*K19,1)</f>
        <v>397.2</v>
      </c>
      <c r="L15" s="52">
        <f>ROUND(L9*L19,1)</f>
        <v>397.2</v>
      </c>
      <c r="N15" s="37" t="s">
        <v>42</v>
      </c>
    </row>
    <row r="16" spans="1:14" ht="15" thickBot="1" x14ac:dyDescent="0.35">
      <c r="A16" s="15" t="s">
        <v>16</v>
      </c>
      <c r="B16" s="10">
        <v>33</v>
      </c>
      <c r="C16" s="104">
        <v>33</v>
      </c>
      <c r="D16" s="104">
        <v>33</v>
      </c>
      <c r="E16" s="109"/>
      <c r="F16" s="12">
        <v>30</v>
      </c>
      <c r="G16" s="104">
        <v>30</v>
      </c>
      <c r="H16" s="105">
        <v>30</v>
      </c>
      <c r="I16" s="109"/>
      <c r="J16" s="12">
        <v>2</v>
      </c>
      <c r="K16" s="104">
        <v>2</v>
      </c>
      <c r="L16" s="105">
        <v>2</v>
      </c>
      <c r="N16" t="s">
        <v>43</v>
      </c>
    </row>
    <row r="17" spans="1:15" s="2" customFormat="1" ht="18" x14ac:dyDescent="0.35">
      <c r="A17" s="8" t="s">
        <v>56</v>
      </c>
      <c r="B17" s="9">
        <f>ROUND((B19+(B20/B9))*1,1)</f>
        <v>50.1</v>
      </c>
      <c r="C17" s="9">
        <f>ROUND((C19+(C20/C9))*1,1)</f>
        <v>50.1</v>
      </c>
      <c r="D17" s="53">
        <f>ROUND((D19+(D20/D9))*1,1)</f>
        <v>50.1</v>
      </c>
      <c r="E17" s="115"/>
      <c r="F17" s="9">
        <f>ROUND((F19+(F20/F9))*1,1)</f>
        <v>47.7</v>
      </c>
      <c r="G17" s="9">
        <f>ROUND((G19+(G20/G9))*1,1)</f>
        <v>47.7</v>
      </c>
      <c r="H17" s="53">
        <f>ROUND((H19+(H20/H9))*1,1)</f>
        <v>47.7</v>
      </c>
      <c r="I17" s="115"/>
      <c r="J17" s="9">
        <f>ROUND((J19+(J20/J9))*1,1)</f>
        <v>50.8</v>
      </c>
      <c r="K17" s="9">
        <f>ROUND((K19+(K20/K9))*1,1)</f>
        <v>50.8</v>
      </c>
      <c r="L17" s="53">
        <f>ROUND((L19+(L20/L9))*1,1)</f>
        <v>50.8</v>
      </c>
      <c r="N17" s="2" t="s">
        <v>60</v>
      </c>
    </row>
    <row r="18" spans="1:15" ht="18" x14ac:dyDescent="0.35">
      <c r="A18" s="20" t="s">
        <v>22</v>
      </c>
      <c r="B18" s="21">
        <f>(ROUND(B17*B6/100,1))</f>
        <v>70.099999999999994</v>
      </c>
      <c r="C18" s="22">
        <f>(ROUND(C17*C6/100,1))</f>
        <v>70.099999999999994</v>
      </c>
      <c r="D18" s="22">
        <f>(ROUND(D17*D6/100,1))</f>
        <v>70.099999999999994</v>
      </c>
      <c r="E18" s="112"/>
      <c r="F18" s="21">
        <f>(ROUND(F17*F6/100,1))</f>
        <v>47.7</v>
      </c>
      <c r="G18" s="22">
        <f>(ROUND(G17*G6/100,1))</f>
        <v>47.7</v>
      </c>
      <c r="H18" s="23">
        <f>(ROUND(H17*H6/100,1))</f>
        <v>47.7</v>
      </c>
      <c r="I18" s="112"/>
      <c r="J18" s="21">
        <f>(ROUND(J17*J6/100,1))</f>
        <v>50.8</v>
      </c>
      <c r="K18" s="22">
        <f>(ROUND(K17*K6/100,1))</f>
        <v>50.8</v>
      </c>
      <c r="L18" s="23">
        <f>(ROUND(L17*L6/100,1))</f>
        <v>50.8</v>
      </c>
    </row>
    <row r="19" spans="1:15" s="1" customFormat="1" x14ac:dyDescent="0.3">
      <c r="A19" s="18" t="s">
        <v>23</v>
      </c>
      <c r="B19" s="27">
        <f>(B7*B14/B13)</f>
        <v>17.888888888888886</v>
      </c>
      <c r="C19" s="27">
        <f>(C7*C14/C13)</f>
        <v>17.888888888888886</v>
      </c>
      <c r="D19" s="54">
        <f>(D7*D14/D13)</f>
        <v>17.888888888888886</v>
      </c>
      <c r="E19" s="124"/>
      <c r="F19" s="27">
        <f>(F7*F14/F13)</f>
        <v>18.541666666666668</v>
      </c>
      <c r="G19" s="27">
        <f>(G7*G14/G13)</f>
        <v>18.541666666666668</v>
      </c>
      <c r="H19" s="54">
        <f>(H7*H14/H13)</f>
        <v>18.541666666666668</v>
      </c>
      <c r="I19" s="124"/>
      <c r="J19" s="27">
        <f>(J7*J14/J13)</f>
        <v>7.9444444444444455</v>
      </c>
      <c r="K19" s="27">
        <f>(K7*K14/K13)</f>
        <v>7.9444444444444455</v>
      </c>
      <c r="L19" s="54">
        <f>(L7*L14/L13)</f>
        <v>7.9444444444444455</v>
      </c>
      <c r="N19" s="38" t="s">
        <v>44</v>
      </c>
    </row>
    <row r="20" spans="1:15" s="1" customFormat="1" x14ac:dyDescent="0.3">
      <c r="A20" s="16" t="s">
        <v>62</v>
      </c>
      <c r="B20" s="13">
        <f>SUM(B21:B24)</f>
        <v>1290.0329999999999</v>
      </c>
      <c r="C20" s="13">
        <f>SUM(C21:C24)</f>
        <v>1290.0329999999999</v>
      </c>
      <c r="D20" s="55">
        <f>SUM(D21:D24)</f>
        <v>1290.0329999999999</v>
      </c>
      <c r="E20" s="113"/>
      <c r="F20" s="13">
        <f>SUM(F21:F24)</f>
        <v>874.23</v>
      </c>
      <c r="G20" s="13">
        <f>SUM(G21:G24)</f>
        <v>874.23</v>
      </c>
      <c r="H20" s="55">
        <f>SUM(H21:H24)</f>
        <v>874.23</v>
      </c>
      <c r="I20" s="113"/>
      <c r="J20" s="13">
        <f>SUM(J21:J24)</f>
        <v>2144.002</v>
      </c>
      <c r="K20" s="13">
        <f>SUM(K21:K24)</f>
        <v>2144.002</v>
      </c>
      <c r="L20" s="55">
        <f>SUM(L21:L24)</f>
        <v>2144.002</v>
      </c>
      <c r="N20" s="38" t="s">
        <v>59</v>
      </c>
    </row>
    <row r="21" spans="1:15" x14ac:dyDescent="0.3">
      <c r="A21" s="14" t="s">
        <v>24</v>
      </c>
      <c r="B21" s="10">
        <f>B7*(1-B10)/B12</f>
        <v>840</v>
      </c>
      <c r="C21" s="10">
        <f>C7*(1-C10)/C12</f>
        <v>840</v>
      </c>
      <c r="D21" s="56">
        <f>D7*(1-D10)/D12</f>
        <v>840</v>
      </c>
      <c r="E21" s="109"/>
      <c r="F21" s="10">
        <f>F7*(1-F10)/F12</f>
        <v>534</v>
      </c>
      <c r="G21" s="10">
        <f>G7*(1-G10)/G12</f>
        <v>534</v>
      </c>
      <c r="H21" s="56">
        <f>H7*(1-H10)/H12</f>
        <v>534</v>
      </c>
      <c r="I21" s="109"/>
      <c r="J21" s="10">
        <f>J7*(1-J10)/J12</f>
        <v>1625</v>
      </c>
      <c r="K21" s="10">
        <f>K7*(1-K10)/K12</f>
        <v>1625</v>
      </c>
      <c r="L21" s="56">
        <f>L7*(1-L10)/L12</f>
        <v>1625</v>
      </c>
      <c r="N21" s="37" t="s">
        <v>45</v>
      </c>
    </row>
    <row r="22" spans="1:15" x14ac:dyDescent="0.3">
      <c r="A22" s="14" t="s">
        <v>25</v>
      </c>
      <c r="B22" s="10">
        <f>(B7*(1-B10)*Interet/100*0.6)+(B7*B10*Interet/100)</f>
        <v>224</v>
      </c>
      <c r="C22" s="10">
        <f>(C7*(1-C10)*Interet/100*0.6)+(C7*C10*Interet/100)</f>
        <v>224</v>
      </c>
      <c r="D22" s="56">
        <f>(D7*(1-D10)*Interet/100*0.6)+(D7*D10*Interet/100)</f>
        <v>224</v>
      </c>
      <c r="E22" s="109"/>
      <c r="F22" s="10">
        <f>(F7*(1-F10)*Interet/100*0.6)+(F7*F10*Interet/100)</f>
        <v>142.39999999999998</v>
      </c>
      <c r="G22" s="10">
        <f>(G7*(1-G10)*Interet/100*0.6)+(G7*G10*Interet/100)</f>
        <v>142.39999999999998</v>
      </c>
      <c r="H22" s="56">
        <f>(H7*(1-H10)*Interet/100*0.6)+(H7*H10*Interet/100)</f>
        <v>142.39999999999998</v>
      </c>
      <c r="I22" s="109"/>
      <c r="J22" s="10">
        <f>(J7*(1-J10)*Interet/100*0.6)+(J7*J10*Interet/100)</f>
        <v>455</v>
      </c>
      <c r="K22" s="10">
        <f>(K7*(1-K10)*Interet/100*0.6)+(K7*K10*Interet/100)</f>
        <v>455</v>
      </c>
      <c r="L22" s="56">
        <f>(L7*(1-L10)*Interet/100*0.6)+(L7*L10*Interet/100)</f>
        <v>455</v>
      </c>
      <c r="N22" s="37" t="s">
        <v>47</v>
      </c>
    </row>
    <row r="23" spans="1:15" x14ac:dyDescent="0.3">
      <c r="A23" s="14" t="s">
        <v>26</v>
      </c>
      <c r="B23" s="10">
        <f>B7*TauxIncendie/100+B16*TauxBatiment/100</f>
        <v>28.033000000000001</v>
      </c>
      <c r="C23" s="10">
        <f>C7*TauxIncendie/100+C16*TauxBatiment/100</f>
        <v>28.033000000000001</v>
      </c>
      <c r="D23" s="56">
        <f>D7*TauxIncendie/100+D16*TauxBatiment/100</f>
        <v>28.033000000000001</v>
      </c>
      <c r="E23" s="109"/>
      <c r="F23" s="10">
        <f>F7*TauxIncendie/100+F16*TauxBatiment/100</f>
        <v>17.830000000000002</v>
      </c>
      <c r="G23" s="10">
        <f>G7*TauxIncendie/100+G16*TauxBatiment/100</f>
        <v>17.830000000000002</v>
      </c>
      <c r="H23" s="56">
        <f>H7*TauxIncendie/100+H16*TauxBatiment/100</f>
        <v>17.830000000000002</v>
      </c>
      <c r="I23" s="109"/>
      <c r="J23" s="10">
        <f>J7*TauxIncendie/100+J16*TauxBatiment/100</f>
        <v>52.002000000000002</v>
      </c>
      <c r="K23" s="10">
        <f>K7*TauxIncendie/100+K16*TauxBatiment/100</f>
        <v>52.002000000000002</v>
      </c>
      <c r="L23" s="56">
        <f>L7*TauxIncendie/100+L16*TauxBatiment/100</f>
        <v>52.002000000000002</v>
      </c>
      <c r="N23" s="37" t="s">
        <v>3</v>
      </c>
    </row>
    <row r="24" spans="1:15" x14ac:dyDescent="0.3">
      <c r="A24" s="14" t="s">
        <v>27</v>
      </c>
      <c r="B24" s="57">
        <f>B16*PrixBatiment</f>
        <v>198</v>
      </c>
      <c r="C24" s="57">
        <f>C16*PrixBatiment</f>
        <v>198</v>
      </c>
      <c r="D24" s="58">
        <f>D16*PrixBatiment</f>
        <v>198</v>
      </c>
      <c r="E24" s="109"/>
      <c r="F24" s="57">
        <f>F16*PrixBatiment</f>
        <v>180</v>
      </c>
      <c r="G24" s="57">
        <f>G16*PrixBatiment</f>
        <v>180</v>
      </c>
      <c r="H24" s="58">
        <f>H16*PrixBatiment</f>
        <v>180</v>
      </c>
      <c r="I24" s="109"/>
      <c r="J24" s="57">
        <f>J16*PrixBatiment</f>
        <v>12</v>
      </c>
      <c r="K24" s="57">
        <f>K16*PrixBatiment</f>
        <v>12</v>
      </c>
      <c r="L24" s="58">
        <f>L16*PrixBatiment</f>
        <v>12</v>
      </c>
      <c r="N24" s="37" t="s">
        <v>48</v>
      </c>
    </row>
    <row r="26" spans="1:15" s="1" customFormat="1" x14ac:dyDescent="0.3">
      <c r="A26" s="16" t="s">
        <v>28</v>
      </c>
      <c r="B26" s="29"/>
      <c r="C26" s="6"/>
      <c r="D26" s="6"/>
      <c r="E26" s="6"/>
      <c r="F26" s="30"/>
      <c r="G26" s="30"/>
      <c r="H26" s="30"/>
      <c r="I26" s="6"/>
      <c r="J26" s="6"/>
      <c r="K26" s="6"/>
      <c r="L26" s="6"/>
    </row>
    <row r="27" spans="1:15" ht="15" customHeight="1" x14ac:dyDescent="0.3">
      <c r="A27" s="15" t="s">
        <v>46</v>
      </c>
      <c r="B27" s="31">
        <v>2.5</v>
      </c>
      <c r="C27" s="7"/>
      <c r="D27" s="15" t="s">
        <v>30</v>
      </c>
      <c r="E27" s="16"/>
      <c r="F27" s="14"/>
      <c r="G27" s="14"/>
      <c r="H27" s="31">
        <v>0.1</v>
      </c>
      <c r="I27" s="7"/>
      <c r="J27" s="132" t="s">
        <v>49</v>
      </c>
      <c r="K27" s="132"/>
      <c r="L27" s="132"/>
      <c r="M27" s="132"/>
      <c r="N27" s="132"/>
      <c r="O27" s="132"/>
    </row>
    <row r="28" spans="1:15" ht="15" customHeight="1" x14ac:dyDescent="0.3">
      <c r="A28" s="15" t="s">
        <v>29</v>
      </c>
      <c r="B28" s="31">
        <v>0.2</v>
      </c>
      <c r="C28" s="7"/>
      <c r="D28" s="15" t="s">
        <v>31</v>
      </c>
      <c r="E28" s="15"/>
      <c r="F28" s="14"/>
      <c r="G28" s="14"/>
      <c r="H28" s="32">
        <v>6</v>
      </c>
      <c r="I28" s="7"/>
      <c r="J28" s="132"/>
      <c r="K28" s="132"/>
      <c r="L28" s="132"/>
      <c r="M28" s="132"/>
      <c r="N28" s="132"/>
      <c r="O28" s="132"/>
    </row>
    <row r="29" spans="1:15" x14ac:dyDescent="0.3">
      <c r="C29" s="28"/>
      <c r="D29" s="7"/>
      <c r="E29" s="7"/>
      <c r="F29" s="7"/>
      <c r="G29" s="7"/>
      <c r="H29" s="7"/>
      <c r="I29" s="7"/>
      <c r="J29" s="7"/>
      <c r="K29" s="7"/>
      <c r="L29" s="7"/>
    </row>
    <row r="30" spans="1:15" x14ac:dyDescent="0.3"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sheetProtection algorithmName="SHA-512" hashValue="wSQ/EPqpVOgjk4TIrVTeiERZwTBFtjxcVu7ZKCM5mRXvZabbz6n6ObkgSwobKMZrr9F7TreYfgUhaaY+xzuuTg==" saltValue="Ja/wxKh2XINgFZhfcBrPkA==" spinCount="100000" sheet="1" objects="1" scenarios="1" selectLockedCells="1"/>
  <mergeCells count="4">
    <mergeCell ref="B3:D3"/>
    <mergeCell ref="F3:H3"/>
    <mergeCell ref="J3:L3"/>
    <mergeCell ref="J27:O28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C4" sqref="C4"/>
    </sheetView>
  </sheetViews>
  <sheetFormatPr baseColWidth="10" defaultColWidth="11.5546875" defaultRowHeight="14.4" x14ac:dyDescent="0.3"/>
  <cols>
    <col min="1" max="1" width="38.33203125" style="68" customWidth="1"/>
    <col min="2" max="2" width="12.6640625" style="67" customWidth="1"/>
    <col min="3" max="4" width="12.6640625" style="68" customWidth="1"/>
    <col min="5" max="5" width="2.6640625" style="69" customWidth="1"/>
    <col min="6" max="8" width="12.6640625" style="68" customWidth="1"/>
    <col min="9" max="9" width="2.6640625" style="68" customWidth="1"/>
    <col min="10" max="12" width="12.6640625" style="68" customWidth="1"/>
    <col min="13" max="13" width="2.33203125" style="68" customWidth="1"/>
    <col min="14" max="16384" width="11.5546875" style="68"/>
  </cols>
  <sheetData>
    <row r="1" spans="1:14" ht="25.95" customHeight="1" x14ac:dyDescent="0.6">
      <c r="A1" s="66" t="s">
        <v>65</v>
      </c>
    </row>
    <row r="2" spans="1:14" ht="4.2" customHeight="1" x14ac:dyDescent="0.3">
      <c r="H2" s="69"/>
      <c r="I2" s="69"/>
      <c r="J2" s="69"/>
      <c r="K2" s="69"/>
    </row>
    <row r="3" spans="1:14" s="70" customFormat="1" ht="23.4" customHeight="1" x14ac:dyDescent="0.45">
      <c r="A3" s="17" t="s">
        <v>6</v>
      </c>
      <c r="B3" s="133" t="s">
        <v>5</v>
      </c>
      <c r="C3" s="134"/>
      <c r="D3" s="135"/>
      <c r="E3" s="114"/>
      <c r="F3" s="136" t="s">
        <v>54</v>
      </c>
      <c r="G3" s="137"/>
      <c r="H3" s="138"/>
      <c r="I3" s="114"/>
      <c r="J3" s="136" t="s">
        <v>69</v>
      </c>
      <c r="K3" s="137"/>
      <c r="L3" s="138"/>
      <c r="N3" s="65" t="s">
        <v>32</v>
      </c>
    </row>
    <row r="4" spans="1:14" ht="14.4" customHeight="1" x14ac:dyDescent="0.4">
      <c r="A4" s="19"/>
      <c r="B4" s="24" t="s">
        <v>10</v>
      </c>
      <c r="C4" s="40" t="s">
        <v>1</v>
      </c>
      <c r="D4" s="44" t="s">
        <v>2</v>
      </c>
      <c r="E4" s="117"/>
      <c r="F4" s="24" t="s">
        <v>10</v>
      </c>
      <c r="G4" s="45" t="s">
        <v>1</v>
      </c>
      <c r="H4" s="45" t="s">
        <v>2</v>
      </c>
      <c r="I4" s="117"/>
      <c r="J4" s="24" t="s">
        <v>10</v>
      </c>
      <c r="K4" s="49" t="s">
        <v>1</v>
      </c>
      <c r="L4" s="46" t="s">
        <v>2</v>
      </c>
      <c r="N4"/>
    </row>
    <row r="5" spans="1:14" s="75" customFormat="1" ht="28.2" customHeight="1" thickBot="1" x14ac:dyDescent="0.45">
      <c r="A5" s="25" t="s">
        <v>17</v>
      </c>
      <c r="B5" s="73">
        <f>IF((B8-B19)&gt;0, ROUND((B20/(B8-B19)),1),"Impossible")</f>
        <v>35.5</v>
      </c>
      <c r="C5" s="73">
        <f>IF((C8-C19)&gt;0, ROUND((C20/(C8-C19)),1),"Impossible")</f>
        <v>35.5</v>
      </c>
      <c r="D5" s="74">
        <f>IF((D8-D19)&gt;0, ROUND((D20/(D8-D19)),1),"Impossible")</f>
        <v>35.5</v>
      </c>
      <c r="E5" s="109"/>
      <c r="F5" s="73">
        <f>IF((F8-F19)&gt;0, ROUND((F20/(F8-F19)),1),"Impossible")</f>
        <v>53.3</v>
      </c>
      <c r="G5" s="73">
        <f>IF((G8-G19)&gt;0, ROUND((G20/(G8-G19)),1),"Impossible")</f>
        <v>53.3</v>
      </c>
      <c r="H5" s="74">
        <f>IF((H8-H19)&gt;0, ROUND((H20/(H8-H19)),1),"Impossible")</f>
        <v>53.3</v>
      </c>
      <c r="I5" s="109"/>
      <c r="J5" s="73">
        <f>IF((J8-J19)&gt;0, ROUND((J20/(J8-J19)),1),"Impossible")</f>
        <v>71.400000000000006</v>
      </c>
      <c r="K5" s="73">
        <f>IF((K8-K19)&gt;0, ROUND((K20/(K8-K19)),1),"Impossible")</f>
        <v>71.400000000000006</v>
      </c>
      <c r="L5" s="74">
        <f>IF((L8-L19)&gt;0, ROUND((L20/(L8-L19)),1),"Impossible")</f>
        <v>71.400000000000006</v>
      </c>
      <c r="N5" s="2" t="s">
        <v>33</v>
      </c>
    </row>
    <row r="6" spans="1:14" ht="14.4" customHeight="1" x14ac:dyDescent="0.3">
      <c r="A6" s="14" t="s">
        <v>18</v>
      </c>
      <c r="B6" s="77">
        <v>310</v>
      </c>
      <c r="C6" s="41">
        <v>310</v>
      </c>
      <c r="D6" s="42">
        <v>310</v>
      </c>
      <c r="E6" s="110"/>
      <c r="F6" s="77">
        <v>470</v>
      </c>
      <c r="G6" s="41">
        <v>470</v>
      </c>
      <c r="H6" s="42">
        <v>470</v>
      </c>
      <c r="I6" s="110"/>
      <c r="J6" s="77">
        <v>620</v>
      </c>
      <c r="K6" s="41">
        <v>620</v>
      </c>
      <c r="L6" s="42">
        <v>620</v>
      </c>
      <c r="N6" t="s">
        <v>34</v>
      </c>
    </row>
    <row r="7" spans="1:14" x14ac:dyDescent="0.3">
      <c r="A7" s="14" t="s">
        <v>11</v>
      </c>
      <c r="B7" s="78">
        <v>7500</v>
      </c>
      <c r="C7" s="43">
        <v>7500</v>
      </c>
      <c r="D7" s="47">
        <v>7500</v>
      </c>
      <c r="E7" s="63"/>
      <c r="F7" s="78">
        <v>11500</v>
      </c>
      <c r="G7" s="47">
        <v>11500</v>
      </c>
      <c r="H7" s="106">
        <v>11500</v>
      </c>
      <c r="I7" s="63"/>
      <c r="J7" s="78">
        <v>16900</v>
      </c>
      <c r="K7" s="43">
        <v>16900</v>
      </c>
      <c r="L7" s="47">
        <v>16900</v>
      </c>
      <c r="N7" t="s">
        <v>39</v>
      </c>
    </row>
    <row r="8" spans="1:14" s="70" customFormat="1" x14ac:dyDescent="0.3">
      <c r="A8" s="39" t="s">
        <v>12</v>
      </c>
      <c r="B8" s="79">
        <v>21.8</v>
      </c>
      <c r="C8" s="108">
        <v>21.8</v>
      </c>
      <c r="D8" s="108">
        <v>21.8</v>
      </c>
      <c r="E8" s="109"/>
      <c r="F8" s="79">
        <v>22.2</v>
      </c>
      <c r="G8" s="108">
        <v>22.2</v>
      </c>
      <c r="H8" s="108">
        <v>22.2</v>
      </c>
      <c r="I8" s="109"/>
      <c r="J8" s="79">
        <v>27</v>
      </c>
      <c r="K8" s="108">
        <v>27</v>
      </c>
      <c r="L8" s="108">
        <v>27</v>
      </c>
      <c r="N8" s="1" t="s">
        <v>35</v>
      </c>
    </row>
    <row r="9" spans="1:14" x14ac:dyDescent="0.3">
      <c r="A9" s="14" t="s">
        <v>13</v>
      </c>
      <c r="B9" s="77">
        <v>40</v>
      </c>
      <c r="C9" s="104">
        <v>40</v>
      </c>
      <c r="D9" s="105">
        <v>40</v>
      </c>
      <c r="E9" s="28"/>
      <c r="F9" s="80">
        <v>60</v>
      </c>
      <c r="G9" s="104">
        <v>60</v>
      </c>
      <c r="H9" s="105">
        <v>60</v>
      </c>
      <c r="I9" s="28"/>
      <c r="J9" s="80">
        <v>80</v>
      </c>
      <c r="K9" s="104">
        <v>80</v>
      </c>
      <c r="L9" s="105">
        <v>80</v>
      </c>
      <c r="N9" t="s">
        <v>50</v>
      </c>
    </row>
    <row r="10" spans="1:14" x14ac:dyDescent="0.3">
      <c r="A10" s="14" t="s">
        <v>14</v>
      </c>
      <c r="B10" s="80">
        <f>IF(B11&lt;60,0.25,IF(B11&gt;84.99,0,0.1))</f>
        <v>0.25</v>
      </c>
      <c r="C10" s="80">
        <f>IF(C11&lt;60,0.25,IF(C11&gt;84.99,0,0.1))</f>
        <v>0.25</v>
      </c>
      <c r="D10" s="81">
        <f>IF(D11&lt;60,0.25,IF(D11&gt;84.99,0,0.1))</f>
        <v>0.25</v>
      </c>
      <c r="E10" s="28"/>
      <c r="F10" s="80">
        <f>IF(F11&lt;60,0.25,IF(F11&gt;84.99,0,0.1))</f>
        <v>0.25</v>
      </c>
      <c r="G10" s="80">
        <f>IF(G11&lt;60,0.25,IF(G11&gt;84.99,0,0.1))</f>
        <v>0.25</v>
      </c>
      <c r="H10" s="81">
        <f>IF(H11&lt;60,0.25,IF(H11&gt;84.99,0,0.1))</f>
        <v>0.25</v>
      </c>
      <c r="I10" s="28"/>
      <c r="J10" s="80">
        <f>IF(J11&lt;60,0.25,IF(J11&gt;84.99,0,0.1))</f>
        <v>0.25</v>
      </c>
      <c r="K10" s="80">
        <f>IF(K11&lt;60,0.25,IF(K11&gt;84.99,0,0.1))</f>
        <v>0.25</v>
      </c>
      <c r="L10" s="81">
        <f>IF(L11&lt;60,0.25,IF(L11&gt;84.99,0,0.1))</f>
        <v>0.25</v>
      </c>
      <c r="N10" s="37" t="s">
        <v>36</v>
      </c>
    </row>
    <row r="11" spans="1:14" x14ac:dyDescent="0.3">
      <c r="A11" s="14" t="s">
        <v>19</v>
      </c>
      <c r="B11" s="60">
        <f>B9*100/(B13/B12)</f>
        <v>29.999999999999996</v>
      </c>
      <c r="C11" s="60">
        <f>C9*100/(C13/C12)</f>
        <v>29.999999999999996</v>
      </c>
      <c r="D11" s="61">
        <f>D9*100/(D13/D12)</f>
        <v>29.999999999999996</v>
      </c>
      <c r="E11" s="109"/>
      <c r="F11" s="60">
        <f>F9*100/(F13/F12)</f>
        <v>30</v>
      </c>
      <c r="G11" s="60">
        <f>G9*100/(G13/G12)</f>
        <v>30</v>
      </c>
      <c r="H11" s="61">
        <f>H9*100/(H13/H12)</f>
        <v>30</v>
      </c>
      <c r="I11" s="109"/>
      <c r="J11" s="60">
        <f>J9*100/(J13/J12)</f>
        <v>24</v>
      </c>
      <c r="K11" s="60">
        <f>K9*100/(K13/K12)</f>
        <v>24</v>
      </c>
      <c r="L11" s="61">
        <f>L9*100/(L13/L12)</f>
        <v>24</v>
      </c>
      <c r="N11" s="37" t="s">
        <v>38</v>
      </c>
    </row>
    <row r="12" spans="1:14" x14ac:dyDescent="0.3">
      <c r="A12" s="14" t="s">
        <v>37</v>
      </c>
      <c r="B12" s="77">
        <v>15</v>
      </c>
      <c r="C12" s="104">
        <v>15</v>
      </c>
      <c r="D12" s="105">
        <v>15</v>
      </c>
      <c r="E12" s="111"/>
      <c r="F12" s="80">
        <v>15</v>
      </c>
      <c r="G12" s="104">
        <v>15</v>
      </c>
      <c r="H12" s="105">
        <v>15</v>
      </c>
      <c r="I12" s="111"/>
      <c r="J12" s="80">
        <v>12</v>
      </c>
      <c r="K12" s="104">
        <v>12</v>
      </c>
      <c r="L12" s="105">
        <v>12</v>
      </c>
      <c r="N12" t="s">
        <v>40</v>
      </c>
    </row>
    <row r="13" spans="1:14" x14ac:dyDescent="0.3">
      <c r="A13" s="14" t="s">
        <v>20</v>
      </c>
      <c r="B13" s="77">
        <v>2000</v>
      </c>
      <c r="C13" s="104">
        <v>2000</v>
      </c>
      <c r="D13" s="104">
        <v>2000</v>
      </c>
      <c r="E13" s="28"/>
      <c r="F13" s="80">
        <v>3000</v>
      </c>
      <c r="G13" s="104">
        <v>3000</v>
      </c>
      <c r="H13" s="105">
        <v>3000</v>
      </c>
      <c r="I13" s="28"/>
      <c r="J13" s="80">
        <v>4000</v>
      </c>
      <c r="K13" s="104">
        <v>4000</v>
      </c>
      <c r="L13" s="105">
        <v>4000</v>
      </c>
      <c r="N13" t="s">
        <v>40</v>
      </c>
    </row>
    <row r="14" spans="1:14" x14ac:dyDescent="0.3">
      <c r="A14" s="14" t="s">
        <v>15</v>
      </c>
      <c r="B14" s="60">
        <v>1</v>
      </c>
      <c r="C14" s="50">
        <v>1</v>
      </c>
      <c r="D14" s="48">
        <v>1</v>
      </c>
      <c r="E14" s="112"/>
      <c r="F14" s="61">
        <v>1</v>
      </c>
      <c r="G14" s="48">
        <v>1</v>
      </c>
      <c r="H14" s="48">
        <v>1</v>
      </c>
      <c r="I14" s="112"/>
      <c r="J14" s="61">
        <v>1</v>
      </c>
      <c r="K14" s="48">
        <v>1</v>
      </c>
      <c r="L14" s="48">
        <v>1</v>
      </c>
      <c r="N14" t="s">
        <v>41</v>
      </c>
    </row>
    <row r="15" spans="1:14" x14ac:dyDescent="0.3">
      <c r="A15" s="14" t="s">
        <v>21</v>
      </c>
      <c r="B15" s="83">
        <f>B9*B19</f>
        <v>150</v>
      </c>
      <c r="C15" s="83">
        <f>C9*C19</f>
        <v>150</v>
      </c>
      <c r="D15" s="84">
        <f>D9*D19</f>
        <v>150</v>
      </c>
      <c r="E15" s="109"/>
      <c r="F15" s="83">
        <f>F9*F19</f>
        <v>230</v>
      </c>
      <c r="G15" s="83">
        <f>G9*G19</f>
        <v>230</v>
      </c>
      <c r="H15" s="84">
        <f>H9*H19</f>
        <v>230</v>
      </c>
      <c r="I15" s="109"/>
      <c r="J15" s="83">
        <f>J9*J19</f>
        <v>338</v>
      </c>
      <c r="K15" s="83">
        <f>K9*K19</f>
        <v>338</v>
      </c>
      <c r="L15" s="84">
        <f>L9*L19</f>
        <v>338</v>
      </c>
      <c r="N15" s="37" t="s">
        <v>42</v>
      </c>
    </row>
    <row r="16" spans="1:14" ht="15" customHeight="1" thickBot="1" x14ac:dyDescent="0.4">
      <c r="A16" s="15" t="s">
        <v>16</v>
      </c>
      <c r="B16" s="77">
        <v>20</v>
      </c>
      <c r="C16" s="104">
        <v>20</v>
      </c>
      <c r="D16" s="105">
        <v>20</v>
      </c>
      <c r="E16" s="115"/>
      <c r="F16" s="80">
        <v>30</v>
      </c>
      <c r="G16" s="104">
        <v>30</v>
      </c>
      <c r="H16" s="105">
        <v>30</v>
      </c>
      <c r="I16" s="115"/>
      <c r="J16" s="80">
        <v>40</v>
      </c>
      <c r="K16" s="104">
        <v>40</v>
      </c>
      <c r="L16" s="105">
        <v>40</v>
      </c>
      <c r="N16" t="s">
        <v>43</v>
      </c>
    </row>
    <row r="17" spans="1:15" s="75" customFormat="1" ht="18" x14ac:dyDescent="0.35">
      <c r="A17" s="8" t="s">
        <v>56</v>
      </c>
      <c r="B17" s="86">
        <f>ROUND((B19+(B20/B9))*1,1)</f>
        <v>19.8</v>
      </c>
      <c r="C17" s="86">
        <f>ROUND((C19+(C20/C9))*1,1)</f>
        <v>19.8</v>
      </c>
      <c r="D17" s="87">
        <f>ROUND((D19+(D20/D9))*1,1)</f>
        <v>19.8</v>
      </c>
      <c r="E17" s="112"/>
      <c r="F17" s="86">
        <f>ROUND((F19+(F20/F9))*1,1)</f>
        <v>20.2</v>
      </c>
      <c r="G17" s="86">
        <f>ROUND((G19+(G20/G9))*1,1)</f>
        <v>20.2</v>
      </c>
      <c r="H17" s="87">
        <f>ROUND((H19+(H20/H9))*1,1)</f>
        <v>20.2</v>
      </c>
      <c r="I17" s="112"/>
      <c r="J17" s="86">
        <f>ROUND((J19+(J20/J9))*1,1)</f>
        <v>24.5</v>
      </c>
      <c r="K17" s="86">
        <f>ROUND((K19+(K20/K9))*1,1)</f>
        <v>24.5</v>
      </c>
      <c r="L17" s="87">
        <f>ROUND((L19+(L20/L9))*1,1)</f>
        <v>24.5</v>
      </c>
      <c r="N17" s="2" t="s">
        <v>60</v>
      </c>
    </row>
    <row r="18" spans="1:15" ht="18" x14ac:dyDescent="0.35">
      <c r="A18" s="20" t="s">
        <v>22</v>
      </c>
      <c r="B18" s="88">
        <f>(ROUND(B17*B6/100,1))</f>
        <v>61.4</v>
      </c>
      <c r="C18" s="89">
        <f>(ROUND(C17*C6/100,1))</f>
        <v>61.4</v>
      </c>
      <c r="D18" s="89">
        <f>(ROUND(D17*D6/100,1))</f>
        <v>61.4</v>
      </c>
      <c r="E18" s="124"/>
      <c r="F18" s="88">
        <f>(ROUND(F17*F6/100,1))</f>
        <v>94.9</v>
      </c>
      <c r="G18" s="89">
        <f>(ROUND(G17*G6/100,1))</f>
        <v>94.9</v>
      </c>
      <c r="H18" s="89">
        <f>(ROUND(H17*H6/100,1))</f>
        <v>94.9</v>
      </c>
      <c r="I18" s="124"/>
      <c r="J18" s="88">
        <f>(ROUND(J17*J6/100,1))</f>
        <v>151.9</v>
      </c>
      <c r="K18" s="89">
        <f>(ROUND(K17*K6/100,1))</f>
        <v>151.9</v>
      </c>
      <c r="L18" s="89">
        <f>(ROUND(L17*L6/100,1))</f>
        <v>151.9</v>
      </c>
      <c r="N18"/>
    </row>
    <row r="19" spans="1:15" s="70" customFormat="1" x14ac:dyDescent="0.3">
      <c r="A19" s="18" t="s">
        <v>23</v>
      </c>
      <c r="B19" s="90">
        <f>(B7*B14/B13)</f>
        <v>3.75</v>
      </c>
      <c r="C19" s="90">
        <f>(C7*C14/C13)</f>
        <v>3.75</v>
      </c>
      <c r="D19" s="91">
        <f>(D7*D14/D13)</f>
        <v>3.75</v>
      </c>
      <c r="E19" s="113"/>
      <c r="F19" s="90">
        <f>(F7*F14/F13)</f>
        <v>3.8333333333333335</v>
      </c>
      <c r="G19" s="90">
        <f>(G7*G14/G13)</f>
        <v>3.8333333333333335</v>
      </c>
      <c r="H19" s="91">
        <f>(H7*H14/H13)</f>
        <v>3.8333333333333335</v>
      </c>
      <c r="I19" s="113"/>
      <c r="J19" s="90">
        <f>(J7*J14/J13)</f>
        <v>4.2249999999999996</v>
      </c>
      <c r="K19" s="90">
        <f>(K7*K14/K13)</f>
        <v>4.2249999999999996</v>
      </c>
      <c r="L19" s="91">
        <f>(L7*L14/L13)</f>
        <v>4.2249999999999996</v>
      </c>
      <c r="N19" s="38" t="s">
        <v>44</v>
      </c>
    </row>
    <row r="20" spans="1:15" s="70" customFormat="1" x14ac:dyDescent="0.3">
      <c r="A20" s="16" t="s">
        <v>62</v>
      </c>
      <c r="B20" s="93">
        <f>SUM(B21:B24)</f>
        <v>641.27</v>
      </c>
      <c r="C20" s="93">
        <f>SUM(C21:C24)</f>
        <v>641.27</v>
      </c>
      <c r="D20" s="94">
        <f>SUM(D21:D24)</f>
        <v>641.27</v>
      </c>
      <c r="E20" s="109"/>
      <c r="F20" s="93">
        <f>SUM(F21:F24)</f>
        <v>979.28</v>
      </c>
      <c r="G20" s="93">
        <f>SUM(G21:G24)</f>
        <v>979.28</v>
      </c>
      <c r="H20" s="94">
        <f>SUM(H21:H24)</f>
        <v>979.28</v>
      </c>
      <c r="I20" s="109"/>
      <c r="J20" s="93">
        <f>SUM(J21:J24)</f>
        <v>1625.84</v>
      </c>
      <c r="K20" s="93">
        <f>SUM(K21:K24)</f>
        <v>1625.84</v>
      </c>
      <c r="L20" s="94">
        <f>SUM(L21:L24)</f>
        <v>1625.84</v>
      </c>
      <c r="N20" s="38" t="s">
        <v>59</v>
      </c>
    </row>
    <row r="21" spans="1:15" x14ac:dyDescent="0.3">
      <c r="A21" s="14" t="s">
        <v>24</v>
      </c>
      <c r="B21" s="77">
        <f>B7*(1-B10)/B12</f>
        <v>375</v>
      </c>
      <c r="C21" s="77">
        <f>C7*(1-C10)/C12</f>
        <v>375</v>
      </c>
      <c r="D21" s="95">
        <f>D7*(1-D10)/D12</f>
        <v>375</v>
      </c>
      <c r="E21" s="109"/>
      <c r="F21" s="77">
        <f>F7*(1-F10)/F12</f>
        <v>575</v>
      </c>
      <c r="G21" s="77">
        <f>G7*(1-G10)/G12</f>
        <v>575</v>
      </c>
      <c r="H21" s="95">
        <f>H7*(1-H10)/H12</f>
        <v>575</v>
      </c>
      <c r="I21" s="109"/>
      <c r="J21" s="77">
        <f>J7*(1-J10)/J12</f>
        <v>1056.25</v>
      </c>
      <c r="K21" s="77">
        <f>K7*(1-K10)/K12</f>
        <v>1056.25</v>
      </c>
      <c r="L21" s="95">
        <f>L7*(1-L10)/L12</f>
        <v>1056.25</v>
      </c>
      <c r="N21" s="37" t="s">
        <v>45</v>
      </c>
    </row>
    <row r="22" spans="1:15" x14ac:dyDescent="0.3">
      <c r="A22" s="14" t="s">
        <v>25</v>
      </c>
      <c r="B22" s="77">
        <f>(B7*(1-B10)*Interet/100*0.6)+(B7*B10*Interet/100)</f>
        <v>131.25</v>
      </c>
      <c r="C22" s="77">
        <f>(C7*(1-C10)*Interet/100*0.6)+(C7*C10*Interet/100)</f>
        <v>131.25</v>
      </c>
      <c r="D22" s="95">
        <f>(D7*(1-D10)*Interet/100*0.6)+(D7*D10*Interet/100)</f>
        <v>131.25</v>
      </c>
      <c r="E22" s="109"/>
      <c r="F22" s="77">
        <f>(F7*(1-F10)*Interet/100*0.6)+(F7*F10*Interet/100)</f>
        <v>201.25</v>
      </c>
      <c r="G22" s="77">
        <f>(G7*(1-G10)*Interet/100*0.6)+(G7*G10*Interet/100)</f>
        <v>201.25</v>
      </c>
      <c r="H22" s="95">
        <f>(H7*(1-H10)*Interet/100*0.6)+(H7*H10*Interet/100)</f>
        <v>201.25</v>
      </c>
      <c r="I22" s="109"/>
      <c r="J22" s="77">
        <f>(J7*(1-J10)*Interet/100*0.6)+(J7*J10*Interet/100)</f>
        <v>295.75</v>
      </c>
      <c r="K22" s="77">
        <f>(K7*(1-K10)*Interet/100*0.6)+(K7*K10*Interet/100)</f>
        <v>295.75</v>
      </c>
      <c r="L22" s="95">
        <f>(L7*(1-L10)*Interet/100*0.6)+(L7*L10*Interet/100)</f>
        <v>295.75</v>
      </c>
      <c r="N22" s="37" t="s">
        <v>47</v>
      </c>
    </row>
    <row r="23" spans="1:15" x14ac:dyDescent="0.3">
      <c r="A23" s="14" t="s">
        <v>26</v>
      </c>
      <c r="B23" s="77">
        <f>B7*TauxIncendie/100+B16*TauxBatiment/100</f>
        <v>15.02</v>
      </c>
      <c r="C23" s="77">
        <f>C7*TauxIncendie/100+C16*TauxBatiment/100</f>
        <v>15.02</v>
      </c>
      <c r="D23" s="95">
        <f>D7*TauxIncendie/100+D16*TauxBatiment/100</f>
        <v>15.02</v>
      </c>
      <c r="E23" s="109"/>
      <c r="F23" s="77">
        <f>F7*TauxIncendie/100+F16*TauxBatiment/100</f>
        <v>23.03</v>
      </c>
      <c r="G23" s="77">
        <f>G7*TauxIncendie/100+G16*TauxBatiment/100</f>
        <v>23.03</v>
      </c>
      <c r="H23" s="95">
        <f>H7*TauxIncendie/100+H16*TauxBatiment/100</f>
        <v>23.03</v>
      </c>
      <c r="I23" s="109"/>
      <c r="J23" s="77">
        <f>J7*TauxIncendie/100+J16*TauxBatiment/100</f>
        <v>33.839999999999996</v>
      </c>
      <c r="K23" s="77">
        <f>K7*TauxIncendie/100+K16*TauxBatiment/100</f>
        <v>33.839999999999996</v>
      </c>
      <c r="L23" s="95">
        <f>L7*TauxIncendie/100+L16*TauxBatiment/100</f>
        <v>33.839999999999996</v>
      </c>
      <c r="N23" s="37" t="s">
        <v>3</v>
      </c>
    </row>
    <row r="24" spans="1:15" x14ac:dyDescent="0.3">
      <c r="A24" s="14" t="s">
        <v>27</v>
      </c>
      <c r="B24" s="96">
        <f>B16*PrixBatiment</f>
        <v>120</v>
      </c>
      <c r="C24" s="96">
        <f>C16*PrixBatiment</f>
        <v>120</v>
      </c>
      <c r="D24" s="97">
        <f>D16*PrixBatiment</f>
        <v>120</v>
      </c>
      <c r="E24" s="62"/>
      <c r="F24" s="96">
        <f>F16*PrixBatiment</f>
        <v>180</v>
      </c>
      <c r="G24" s="96">
        <f>G16*PrixBatiment</f>
        <v>180</v>
      </c>
      <c r="H24" s="97">
        <f>H16*PrixBatiment</f>
        <v>180</v>
      </c>
      <c r="I24" s="62"/>
      <c r="J24" s="96">
        <f>J16*PrixBatiment</f>
        <v>240</v>
      </c>
      <c r="K24" s="96">
        <f>K16*PrixBatiment</f>
        <v>240</v>
      </c>
      <c r="L24" s="97">
        <f>L16*PrixBatiment</f>
        <v>240</v>
      </c>
      <c r="N24" s="37" t="s">
        <v>48</v>
      </c>
    </row>
    <row r="25" spans="1:15" x14ac:dyDescent="0.3">
      <c r="A25"/>
    </row>
    <row r="26" spans="1:15" s="70" customFormat="1" x14ac:dyDescent="0.3">
      <c r="A26" s="16" t="s">
        <v>28</v>
      </c>
      <c r="B26" s="29"/>
      <c r="C26" s="6"/>
      <c r="D26" s="6"/>
      <c r="E26" s="6"/>
      <c r="F26" s="30"/>
      <c r="G26" s="30"/>
      <c r="H26" s="30"/>
      <c r="I26" s="6"/>
      <c r="J26" s="6"/>
      <c r="K26" s="6"/>
      <c r="L26" s="6"/>
      <c r="M26" s="1"/>
      <c r="N26" s="1"/>
      <c r="O26" s="1"/>
    </row>
    <row r="27" spans="1:15" ht="15" customHeight="1" x14ac:dyDescent="0.3">
      <c r="A27" s="15" t="s">
        <v>46</v>
      </c>
      <c r="B27" s="31">
        <v>2.5</v>
      </c>
      <c r="C27" s="7"/>
      <c r="D27" s="15" t="s">
        <v>30</v>
      </c>
      <c r="E27" s="16"/>
      <c r="F27" s="14"/>
      <c r="G27" s="14"/>
      <c r="H27" s="31">
        <v>0.1</v>
      </c>
      <c r="I27" s="7"/>
      <c r="J27" s="132" t="s">
        <v>49</v>
      </c>
      <c r="K27" s="132"/>
      <c r="L27" s="132"/>
      <c r="M27" s="132"/>
      <c r="N27" s="132"/>
      <c r="O27" s="132"/>
    </row>
    <row r="28" spans="1:15" ht="15" customHeight="1" x14ac:dyDescent="0.3">
      <c r="A28" s="15" t="s">
        <v>29</v>
      </c>
      <c r="B28" s="31">
        <v>0.2</v>
      </c>
      <c r="C28" s="7"/>
      <c r="D28" s="15" t="s">
        <v>31</v>
      </c>
      <c r="E28" s="15"/>
      <c r="F28" s="14"/>
      <c r="G28" s="14"/>
      <c r="H28" s="32">
        <v>6</v>
      </c>
      <c r="I28" s="7"/>
      <c r="J28" s="132"/>
      <c r="K28" s="132"/>
      <c r="L28" s="132"/>
      <c r="M28" s="132"/>
      <c r="N28" s="132"/>
      <c r="O28" s="132"/>
    </row>
    <row r="29" spans="1:15" x14ac:dyDescent="0.3">
      <c r="C29" s="103"/>
      <c r="D29" s="82"/>
      <c r="E29" s="82"/>
      <c r="F29" s="82"/>
      <c r="G29" s="82"/>
      <c r="H29" s="82"/>
      <c r="I29" s="82"/>
      <c r="J29" s="82"/>
      <c r="K29" s="82"/>
      <c r="L29" s="82"/>
    </row>
    <row r="30" spans="1:15" x14ac:dyDescent="0.3">
      <c r="C30" s="62"/>
      <c r="D30" s="62"/>
      <c r="E30" s="62"/>
      <c r="F30" s="62"/>
      <c r="G30" s="62"/>
      <c r="H30" s="62"/>
      <c r="I30" s="62"/>
      <c r="J30" s="62"/>
      <c r="K30" s="62"/>
      <c r="L30" s="62"/>
    </row>
  </sheetData>
  <sheetProtection algorithmName="SHA-512" hashValue="4luflf++6k+aaos+WDnG3/trsRl9x7DmHGYECV2fhS7db1+vhgLY4mN16tvjX7fvOhenYe4vqkx6T7AKpbDNuQ==" saltValue="8Sbl3lQZeZQ42cIxOd9IQg==" spinCount="100000" sheet="1" objects="1" scenarios="1" selectLockedCells="1"/>
  <mergeCells count="4">
    <mergeCell ref="B3:D3"/>
    <mergeCell ref="F3:H3"/>
    <mergeCell ref="J3:L3"/>
    <mergeCell ref="J27:O28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C4" sqref="C4"/>
    </sheetView>
  </sheetViews>
  <sheetFormatPr baseColWidth="10" defaultColWidth="11.5546875" defaultRowHeight="14.4" x14ac:dyDescent="0.3"/>
  <cols>
    <col min="1" max="1" width="38.33203125" style="68" customWidth="1"/>
    <col min="2" max="2" width="12.6640625" style="67" customWidth="1"/>
    <col min="3" max="4" width="12.6640625" style="68" customWidth="1"/>
    <col min="5" max="5" width="2.6640625" style="69" customWidth="1"/>
    <col min="6" max="8" width="12.6640625" style="68" customWidth="1"/>
    <col min="9" max="9" width="2.33203125" style="68" customWidth="1"/>
    <col min="10" max="16384" width="11.5546875" style="68"/>
  </cols>
  <sheetData>
    <row r="1" spans="1:10" ht="25.95" customHeight="1" x14ac:dyDescent="0.6">
      <c r="A1" s="66" t="s">
        <v>63</v>
      </c>
    </row>
    <row r="2" spans="1:10" ht="4.2" customHeight="1" x14ac:dyDescent="0.3">
      <c r="H2" s="69"/>
    </row>
    <row r="3" spans="1:10" s="70" customFormat="1" ht="23.4" x14ac:dyDescent="0.45">
      <c r="A3" s="17" t="s">
        <v>6</v>
      </c>
      <c r="B3" s="133" t="s">
        <v>67</v>
      </c>
      <c r="C3" s="134"/>
      <c r="D3" s="135"/>
      <c r="E3" s="114"/>
      <c r="F3" s="136" t="s">
        <v>68</v>
      </c>
      <c r="G3" s="137"/>
      <c r="H3" s="138"/>
      <c r="J3" s="65" t="s">
        <v>32</v>
      </c>
    </row>
    <row r="4" spans="1:10" ht="14.4" customHeight="1" x14ac:dyDescent="0.4">
      <c r="A4" s="19"/>
      <c r="B4" s="71" t="s">
        <v>0</v>
      </c>
      <c r="C4" s="49" t="s">
        <v>1</v>
      </c>
      <c r="D4" s="44" t="s">
        <v>2</v>
      </c>
      <c r="E4" s="117"/>
      <c r="F4" s="72" t="s">
        <v>0</v>
      </c>
      <c r="G4" s="45" t="s">
        <v>1</v>
      </c>
      <c r="H4" s="46" t="s">
        <v>2</v>
      </c>
      <c r="J4"/>
    </row>
    <row r="5" spans="1:10" s="75" customFormat="1" ht="28.2" customHeight="1" thickBot="1" x14ac:dyDescent="0.45">
      <c r="A5" s="25" t="s">
        <v>17</v>
      </c>
      <c r="B5" s="73">
        <f>IF((B8-B19)&gt;0, ROUND((B20/(B8-B19)),1),"Impossible")</f>
        <v>44.9</v>
      </c>
      <c r="C5" s="73">
        <f>IF((C8-C19)&gt;0, ROUND((C20/(C8-C19)),1),"Impossible")</f>
        <v>44.9</v>
      </c>
      <c r="D5" s="74">
        <f>IF((D8-D19)&gt;0, ROUND((D20/(D8-D19)),1),"Impossible")</f>
        <v>44.9</v>
      </c>
      <c r="E5" s="109"/>
      <c r="F5" s="74">
        <f>IF((F8-F19)&gt;0, ROUND((F20/(F8-F19)),1),"Impossible")</f>
        <v>66.7</v>
      </c>
      <c r="G5" s="73">
        <f>IF((G8-G19)&gt;0, ROUND((G20/(G8-G19)),1),"Impossible")</f>
        <v>66.7</v>
      </c>
      <c r="H5" s="74">
        <f>IF((H8-H19)&gt;0, ROUND((H20/(H8-H19)),1),"Impossible")</f>
        <v>66.7</v>
      </c>
      <c r="J5" s="2" t="s">
        <v>57</v>
      </c>
    </row>
    <row r="6" spans="1:10" ht="14.4" customHeight="1" x14ac:dyDescent="0.3">
      <c r="A6" s="14" t="s">
        <v>18</v>
      </c>
      <c r="B6" s="77">
        <v>140</v>
      </c>
      <c r="C6" s="41">
        <v>140</v>
      </c>
      <c r="D6" s="42">
        <v>140</v>
      </c>
      <c r="E6" s="110"/>
      <c r="F6" s="77">
        <v>190</v>
      </c>
      <c r="G6" s="41">
        <v>190</v>
      </c>
      <c r="H6" s="42">
        <v>190</v>
      </c>
      <c r="J6" t="s">
        <v>34</v>
      </c>
    </row>
    <row r="7" spans="1:10" x14ac:dyDescent="0.3">
      <c r="A7" s="14" t="s">
        <v>11</v>
      </c>
      <c r="B7" s="78">
        <v>16500</v>
      </c>
      <c r="C7" s="43">
        <v>16500</v>
      </c>
      <c r="D7" s="47">
        <v>16500</v>
      </c>
      <c r="E7" s="63"/>
      <c r="F7" s="78">
        <v>31500</v>
      </c>
      <c r="G7" s="47">
        <v>31500</v>
      </c>
      <c r="H7" s="106">
        <v>31500</v>
      </c>
      <c r="J7" t="s">
        <v>39</v>
      </c>
    </row>
    <row r="8" spans="1:10" s="70" customFormat="1" x14ac:dyDescent="0.3">
      <c r="A8" s="39" t="s">
        <v>12</v>
      </c>
      <c r="B8" s="79">
        <v>42.7</v>
      </c>
      <c r="C8" s="108">
        <v>42.7</v>
      </c>
      <c r="D8" s="108">
        <v>42.7</v>
      </c>
      <c r="E8" s="109"/>
      <c r="F8" s="79">
        <v>52.5</v>
      </c>
      <c r="G8" s="108">
        <v>52.5</v>
      </c>
      <c r="H8" s="108">
        <v>52.5</v>
      </c>
      <c r="I8" s="123"/>
      <c r="J8" s="1" t="s">
        <v>35</v>
      </c>
    </row>
    <row r="9" spans="1:10" x14ac:dyDescent="0.3">
      <c r="A9" s="14" t="s">
        <v>13</v>
      </c>
      <c r="B9" s="77">
        <v>50</v>
      </c>
      <c r="C9" s="104">
        <v>50</v>
      </c>
      <c r="D9" s="105">
        <v>50</v>
      </c>
      <c r="E9" s="28"/>
      <c r="F9" s="80">
        <v>75</v>
      </c>
      <c r="G9" s="104">
        <v>75</v>
      </c>
      <c r="H9" s="105">
        <v>75</v>
      </c>
      <c r="J9" t="s">
        <v>50</v>
      </c>
    </row>
    <row r="10" spans="1:10" x14ac:dyDescent="0.3">
      <c r="A10" s="14" t="s">
        <v>14</v>
      </c>
      <c r="B10" s="80">
        <f>IF(B11&lt;60,0.25,IF(B11&gt;84.99,0,0.1))</f>
        <v>0.25</v>
      </c>
      <c r="C10" s="80">
        <f>IF(C11&lt;60,0.25,IF(C11&gt;84.99,0,0.1))</f>
        <v>0.25</v>
      </c>
      <c r="D10" s="81">
        <f>IF(D11&lt;60,0.25,IF(D11&gt;84.99,0,0.1))</f>
        <v>0.25</v>
      </c>
      <c r="E10" s="28"/>
      <c r="F10" s="80">
        <f>IF(F11&lt;60,0.25,IF(F11&gt;84.99,0,0.1))</f>
        <v>0.25</v>
      </c>
      <c r="G10" s="80">
        <f>IF(G11&lt;60,0.25,IF(G11&gt;84.99,0,0.1))</f>
        <v>0.25</v>
      </c>
      <c r="H10" s="81">
        <f>IF(H11&lt;60,0.25,IF(H11&gt;84.99,0,0.1))</f>
        <v>0.25</v>
      </c>
      <c r="J10" s="37" t="s">
        <v>36</v>
      </c>
    </row>
    <row r="11" spans="1:10" x14ac:dyDescent="0.3">
      <c r="A11" s="14" t="s">
        <v>19</v>
      </c>
      <c r="B11" s="60">
        <f>B9*100/(B13/B12)</f>
        <v>27.27272727272727</v>
      </c>
      <c r="C11" s="60">
        <f>C9*100/(C13/C12)</f>
        <v>27.27272727272727</v>
      </c>
      <c r="D11" s="61">
        <f>D9*100/(D13/D12)</f>
        <v>27.27272727272727</v>
      </c>
      <c r="E11" s="109"/>
      <c r="F11" s="60">
        <f>F9*100/(F13/F12)</f>
        <v>27.272727272727273</v>
      </c>
      <c r="G11" s="60">
        <f>G9*100/(G13/G12)</f>
        <v>27.272727272727273</v>
      </c>
      <c r="H11" s="61">
        <f>H9*100/(H13/H12)</f>
        <v>27.272727272727273</v>
      </c>
      <c r="J11" s="37" t="s">
        <v>38</v>
      </c>
    </row>
    <row r="12" spans="1:10" x14ac:dyDescent="0.3">
      <c r="A12" s="14" t="s">
        <v>37</v>
      </c>
      <c r="B12" s="77">
        <v>12</v>
      </c>
      <c r="C12" s="104">
        <v>12</v>
      </c>
      <c r="D12" s="105">
        <v>12</v>
      </c>
      <c r="E12" s="111"/>
      <c r="F12" s="80">
        <v>12</v>
      </c>
      <c r="G12" s="104">
        <v>12</v>
      </c>
      <c r="H12" s="105">
        <v>12</v>
      </c>
      <c r="J12" t="s">
        <v>40</v>
      </c>
    </row>
    <row r="13" spans="1:10" x14ac:dyDescent="0.3">
      <c r="A13" s="14" t="s">
        <v>20</v>
      </c>
      <c r="B13" s="77">
        <v>2200</v>
      </c>
      <c r="C13" s="104">
        <v>2200</v>
      </c>
      <c r="D13" s="104">
        <v>2200</v>
      </c>
      <c r="E13" s="28"/>
      <c r="F13" s="80">
        <v>3300</v>
      </c>
      <c r="G13" s="104">
        <v>3300</v>
      </c>
      <c r="H13" s="105">
        <v>3300</v>
      </c>
      <c r="J13" t="s">
        <v>40</v>
      </c>
    </row>
    <row r="14" spans="1:10" x14ac:dyDescent="0.3">
      <c r="A14" s="14" t="s">
        <v>15</v>
      </c>
      <c r="B14" s="60">
        <v>1</v>
      </c>
      <c r="C14" s="50">
        <v>1</v>
      </c>
      <c r="D14" s="48">
        <v>1</v>
      </c>
      <c r="E14" s="112"/>
      <c r="F14" s="61">
        <v>1</v>
      </c>
      <c r="G14" s="48">
        <v>1</v>
      </c>
      <c r="H14" s="48">
        <v>1</v>
      </c>
      <c r="J14" t="s">
        <v>41</v>
      </c>
    </row>
    <row r="15" spans="1:10" x14ac:dyDescent="0.3">
      <c r="A15" s="14" t="s">
        <v>21</v>
      </c>
      <c r="B15" s="83">
        <f>B9*B19</f>
        <v>375</v>
      </c>
      <c r="C15" s="83">
        <f>C9*C19</f>
        <v>375</v>
      </c>
      <c r="D15" s="84">
        <f>D9*D19</f>
        <v>375</v>
      </c>
      <c r="E15" s="109"/>
      <c r="F15" s="83">
        <f>F9*F19</f>
        <v>715.90909090909088</v>
      </c>
      <c r="G15" s="83">
        <f>G9*G19</f>
        <v>715.90909090909088</v>
      </c>
      <c r="H15" s="84">
        <f>H9*H19</f>
        <v>715.90909090909088</v>
      </c>
      <c r="J15" s="37" t="s">
        <v>42</v>
      </c>
    </row>
    <row r="16" spans="1:10" ht="15" customHeight="1" thickBot="1" x14ac:dyDescent="0.4">
      <c r="A16" s="15" t="s">
        <v>16</v>
      </c>
      <c r="B16" s="77">
        <v>38</v>
      </c>
      <c r="C16" s="104">
        <v>38</v>
      </c>
      <c r="D16" s="105">
        <v>38</v>
      </c>
      <c r="E16" s="115"/>
      <c r="F16" s="80">
        <v>47</v>
      </c>
      <c r="G16" s="104">
        <v>47</v>
      </c>
      <c r="H16" s="105">
        <v>47</v>
      </c>
      <c r="J16" t="s">
        <v>43</v>
      </c>
    </row>
    <row r="17" spans="1:15" s="75" customFormat="1" ht="18" x14ac:dyDescent="0.35">
      <c r="A17" s="8" t="s">
        <v>56</v>
      </c>
      <c r="B17" s="86">
        <f>ROUND((B19+(B20/B9))*1,1)</f>
        <v>39.1</v>
      </c>
      <c r="C17" s="86">
        <f>ROUND((C19+(C20/C9))*1,1)</f>
        <v>39.1</v>
      </c>
      <c r="D17" s="87">
        <f>ROUND((D19+(D20/D9))*1,1)</f>
        <v>39.1</v>
      </c>
      <c r="E17" s="112"/>
      <c r="F17" s="86">
        <f>ROUND((F19+(F20/F9))*1,1)</f>
        <v>47.7</v>
      </c>
      <c r="G17" s="86">
        <f>ROUND((G19+(G20/G9))*1,1)</f>
        <v>47.7</v>
      </c>
      <c r="H17" s="87">
        <f>ROUND((H19+(H20/H9))*1,1)</f>
        <v>47.7</v>
      </c>
      <c r="I17" s="122"/>
      <c r="J17" s="2" t="s">
        <v>60</v>
      </c>
    </row>
    <row r="18" spans="1:15" ht="18" x14ac:dyDescent="0.35">
      <c r="A18" s="20" t="s">
        <v>22</v>
      </c>
      <c r="B18" s="88">
        <f>(ROUND(B17*B6/100,1))</f>
        <v>54.7</v>
      </c>
      <c r="C18" s="89">
        <f>(ROUND(C17*C6/100,1))</f>
        <v>54.7</v>
      </c>
      <c r="D18" s="89">
        <f>(ROUND(D17*D6/100,1))</f>
        <v>54.7</v>
      </c>
      <c r="E18" s="124"/>
      <c r="F18" s="88">
        <f>(ROUND(F17*F6/100,1))</f>
        <v>90.6</v>
      </c>
      <c r="G18" s="89">
        <f>(ROUND(G17*G6/100,1))</f>
        <v>90.6</v>
      </c>
      <c r="H18" s="89">
        <f>(ROUND(H17*H6/100,1))</f>
        <v>90.6</v>
      </c>
      <c r="J18"/>
    </row>
    <row r="19" spans="1:15" s="70" customFormat="1" x14ac:dyDescent="0.3">
      <c r="A19" s="18" t="s">
        <v>23</v>
      </c>
      <c r="B19" s="90">
        <f>(B7*B14/B13)</f>
        <v>7.5</v>
      </c>
      <c r="C19" s="90">
        <f>(C7*C14/C13)</f>
        <v>7.5</v>
      </c>
      <c r="D19" s="91">
        <f>(D7*D14/D13)</f>
        <v>7.5</v>
      </c>
      <c r="E19" s="113"/>
      <c r="F19" s="90">
        <f>(F7*F14/F13)</f>
        <v>9.545454545454545</v>
      </c>
      <c r="G19" s="90">
        <f>(G7*G14/G13)</f>
        <v>9.545454545454545</v>
      </c>
      <c r="H19" s="91">
        <f>(H7*H14/H13)</f>
        <v>9.545454545454545</v>
      </c>
      <c r="I19" s="100"/>
      <c r="J19" s="38" t="s">
        <v>44</v>
      </c>
    </row>
    <row r="20" spans="1:15" s="70" customFormat="1" x14ac:dyDescent="0.3">
      <c r="A20" s="16" t="s">
        <v>62</v>
      </c>
      <c r="B20" s="93">
        <f>SUM(B21:B24)</f>
        <v>1581.038</v>
      </c>
      <c r="C20" s="93">
        <f>SUM(C21:C24)</f>
        <v>1581.038</v>
      </c>
      <c r="D20" s="94">
        <f>SUM(D21:D24)</f>
        <v>1581.038</v>
      </c>
      <c r="E20" s="109"/>
      <c r="F20" s="93">
        <f>SUM(F21:F24)</f>
        <v>2865.047</v>
      </c>
      <c r="G20" s="93">
        <f>SUM(G21:G24)</f>
        <v>2865.047</v>
      </c>
      <c r="H20" s="94">
        <f>SUM(H21:H24)</f>
        <v>2865.047</v>
      </c>
      <c r="I20" s="100"/>
      <c r="J20" s="38" t="s">
        <v>59</v>
      </c>
    </row>
    <row r="21" spans="1:15" x14ac:dyDescent="0.3">
      <c r="A21" s="14" t="s">
        <v>24</v>
      </c>
      <c r="B21" s="77">
        <f>B7*(1-B10)/B12</f>
        <v>1031.25</v>
      </c>
      <c r="C21" s="77">
        <f>C7*(1-C10)/C12</f>
        <v>1031.25</v>
      </c>
      <c r="D21" s="95">
        <f>D7*(1-D10)/D12</f>
        <v>1031.25</v>
      </c>
      <c r="E21" s="109"/>
      <c r="F21" s="77">
        <f>F7*(1-F10)/F12</f>
        <v>1968.75</v>
      </c>
      <c r="G21" s="77">
        <f>G7*(1-G10)/G12</f>
        <v>1968.75</v>
      </c>
      <c r="H21" s="95">
        <f>H7*(1-H10)/H12</f>
        <v>1968.75</v>
      </c>
      <c r="J21" s="37" t="s">
        <v>61</v>
      </c>
    </row>
    <row r="22" spans="1:15" x14ac:dyDescent="0.3">
      <c r="A22" s="14" t="s">
        <v>25</v>
      </c>
      <c r="B22" s="77">
        <f>(B7*(1-B10)*Interet/100*0.6)+(B7*B10*Interet/100)</f>
        <v>288.75</v>
      </c>
      <c r="C22" s="77">
        <f>(C7*(1-C10)*Interet/100*0.6)+(C7*C10*Interet/100)</f>
        <v>288.75</v>
      </c>
      <c r="D22" s="95">
        <f>(D7*(1-D10)*Interet/100*0.6)+(D7*D10*Interet/100)</f>
        <v>288.75</v>
      </c>
      <c r="E22" s="109"/>
      <c r="F22" s="77">
        <f>(F7*(1-F10)*Interet/100*0.6)+(F7*F10*Interet/100)</f>
        <v>551.25</v>
      </c>
      <c r="G22" s="77">
        <f>(G7*(1-G10)*Interet/100*0.6)+(G7*G10*Interet/100)</f>
        <v>551.25</v>
      </c>
      <c r="H22" s="95">
        <f>(H7*(1-H10)*Interet/100*0.6)+(H7*H10*Interet/100)</f>
        <v>551.25</v>
      </c>
      <c r="J22" s="37" t="s">
        <v>47</v>
      </c>
    </row>
    <row r="23" spans="1:15" x14ac:dyDescent="0.3">
      <c r="A23" s="14" t="s">
        <v>26</v>
      </c>
      <c r="B23" s="77">
        <f>B7*TauxIncendie/100+B16*TauxBatiment/100</f>
        <v>33.037999999999997</v>
      </c>
      <c r="C23" s="77">
        <f>C7*TauxIncendie/100+C16*TauxBatiment/100</f>
        <v>33.037999999999997</v>
      </c>
      <c r="D23" s="95">
        <f>D7*TauxIncendie/100+D16*TauxBatiment/100</f>
        <v>33.037999999999997</v>
      </c>
      <c r="E23" s="109"/>
      <c r="F23" s="77">
        <f>F7*TauxIncendie/100+F16*TauxBatiment/100</f>
        <v>63.046999999999997</v>
      </c>
      <c r="G23" s="77">
        <f>G7*TauxIncendie/100+G16*TauxBatiment/100</f>
        <v>63.046999999999997</v>
      </c>
      <c r="H23" s="95">
        <f>H7*TauxIncendie/100+H16*TauxBatiment/100</f>
        <v>63.046999999999997</v>
      </c>
      <c r="J23" s="37" t="s">
        <v>58</v>
      </c>
    </row>
    <row r="24" spans="1:15" x14ac:dyDescent="0.3">
      <c r="A24" s="14" t="s">
        <v>27</v>
      </c>
      <c r="B24" s="96">
        <f>B16*PrixBatiment</f>
        <v>228</v>
      </c>
      <c r="C24" s="96">
        <f>C16*PrixBatiment</f>
        <v>228</v>
      </c>
      <c r="D24" s="97">
        <f>D16*PrixBatiment</f>
        <v>228</v>
      </c>
      <c r="E24" s="62"/>
      <c r="F24" s="96">
        <f>F16*PrixBatiment</f>
        <v>282</v>
      </c>
      <c r="G24" s="96">
        <f>G16*PrixBatiment</f>
        <v>282</v>
      </c>
      <c r="H24" s="97">
        <f>H16*PrixBatiment</f>
        <v>282</v>
      </c>
      <c r="J24" s="37" t="s">
        <v>48</v>
      </c>
    </row>
    <row r="26" spans="1:15" s="70" customFormat="1" x14ac:dyDescent="0.3">
      <c r="A26" s="16" t="s">
        <v>28</v>
      </c>
      <c r="B26" s="98"/>
      <c r="C26" s="99"/>
      <c r="D26" s="99"/>
      <c r="E26" s="99"/>
      <c r="F26" s="100"/>
      <c r="G26" s="100"/>
      <c r="H26" s="100"/>
    </row>
    <row r="27" spans="1:15" ht="15" customHeight="1" x14ac:dyDescent="0.4">
      <c r="A27" s="15" t="s">
        <v>46</v>
      </c>
      <c r="B27" s="101">
        <v>2.5</v>
      </c>
      <c r="C27" s="82"/>
      <c r="D27" s="15" t="s">
        <v>66</v>
      </c>
      <c r="E27" s="125"/>
      <c r="F27" s="76"/>
      <c r="G27" s="92"/>
      <c r="H27" s="101">
        <v>0.1</v>
      </c>
      <c r="I27" s="121"/>
      <c r="J27" s="132" t="s">
        <v>49</v>
      </c>
      <c r="K27" s="132"/>
      <c r="L27" s="132"/>
      <c r="M27" s="132"/>
      <c r="N27" s="132"/>
      <c r="O27" s="132"/>
    </row>
    <row r="28" spans="1:15" ht="14.4" customHeight="1" x14ac:dyDescent="0.4">
      <c r="A28" s="15" t="s">
        <v>29</v>
      </c>
      <c r="B28" s="101">
        <v>0.2</v>
      </c>
      <c r="C28" s="82"/>
      <c r="D28" s="15" t="s">
        <v>31</v>
      </c>
      <c r="E28" s="125"/>
      <c r="F28" s="76"/>
      <c r="G28" s="85"/>
      <c r="H28" s="102">
        <v>6</v>
      </c>
      <c r="I28" s="121"/>
      <c r="J28" s="132"/>
      <c r="K28" s="132"/>
      <c r="L28" s="132"/>
      <c r="M28" s="132"/>
      <c r="N28" s="132"/>
      <c r="O28" s="132"/>
    </row>
    <row r="29" spans="1:15" x14ac:dyDescent="0.3">
      <c r="C29" s="82"/>
      <c r="D29" s="82"/>
      <c r="E29" s="82"/>
      <c r="F29" s="82"/>
      <c r="G29" s="82"/>
      <c r="H29" s="82"/>
    </row>
    <row r="30" spans="1:15" x14ac:dyDescent="0.3">
      <c r="C30" s="62"/>
      <c r="D30" s="62"/>
      <c r="E30" s="62"/>
      <c r="F30" s="62"/>
      <c r="G30" s="62"/>
      <c r="H30" s="62"/>
    </row>
  </sheetData>
  <sheetProtection algorithmName="SHA-512" hashValue="ZIyDpWhR7uMjVwrqLoh1JfwEt0EXEqcXPizaMu02fA6N+D5rDO6/qD6iyvA3+sd+BZVfUPHMovcg2jkUCNbkuw==" saltValue="Pn+uATgrgyy/eUq/OWWP8g==" spinCount="100000" sheet="1" objects="1" scenarios="1" selectLockedCells="1"/>
  <mergeCells count="3">
    <mergeCell ref="B3:D3"/>
    <mergeCell ref="F3:H3"/>
    <mergeCell ref="J27:O2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Hackstriegel</vt:lpstr>
      <vt:lpstr>Hackgerät</vt:lpstr>
      <vt:lpstr>Rotorhacke</vt:lpstr>
      <vt:lpstr>Flachgrubber</vt:lpstr>
      <vt:lpstr>Interet</vt:lpstr>
      <vt:lpstr>PrixBatiment</vt:lpstr>
      <vt:lpstr>TauxBatiment</vt:lpstr>
      <vt:lpstr>TauxIncendie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Hirschi Christian</dc:creator>
  <cp:lastModifiedBy>Hirschi Christian</cp:lastModifiedBy>
  <cp:lastPrinted>2017-01-18T14:56:19Z</cp:lastPrinted>
  <dcterms:created xsi:type="dcterms:W3CDTF">2016-12-14T10:32:34Z</dcterms:created>
  <dcterms:modified xsi:type="dcterms:W3CDTF">2017-02-07T08:05:56Z</dcterms:modified>
</cp:coreProperties>
</file>