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codeName="DieseArbeitsmappe"/>
  <mc:AlternateContent xmlns:mc="http://schemas.openxmlformats.org/markup-compatibility/2006">
    <mc:Choice Requires="x15">
      <x15ac:absPath xmlns:x15ac="http://schemas.microsoft.com/office/spreadsheetml/2010/11/ac" url="Q:\Plants\AA_Plants_neue_File_Struktur\Obstbau\Projekte\BETRIEBSWIRTSCHAFT\Mostbirnen Hochstamm\2023\"/>
    </mc:Choice>
  </mc:AlternateContent>
  <xr:revisionPtr revIDLastSave="0" documentId="13_ncr:1_{48830136-AA81-45DC-A0D0-1072FA66D08E}" xr6:coauthVersionLast="36" xr6:coauthVersionMax="36" xr10:uidLastSave="{00000000-0000-0000-0000-000000000000}"/>
  <bookViews>
    <workbookView xWindow="0" yWindow="0" windowWidth="19200" windowHeight="7670" tabRatio="693" activeTab="3" xr2:uid="{00000000-000D-0000-FFFF-FFFF00000000}"/>
  </bookViews>
  <sheets>
    <sheet name="Nutzungsvereinbarung" sheetId="9" r:id="rId1"/>
    <sheet name="Kosten" sheetId="8" r:id="rId2"/>
    <sheet name="Erstellung" sheetId="1" r:id="rId3"/>
    <sheet name="Aufbauphase" sheetId="2" r:id="rId4"/>
    <sheet name="Obstanlagewert nach Aufbauphase" sheetId="3" r:id="rId5"/>
    <sheet name="Ertragsphase" sheetId="4" r:id="rId6"/>
    <sheet name="modDBKAT01" sheetId="7" state="hidden" r:id="rId7"/>
  </sheets>
  <definedNames>
    <definedName name="Basisbeitrag_31a">#REF!</definedName>
    <definedName name="Beschreibung">#REF!</definedName>
    <definedName name="Bodenanalyse_Gemüse">#REF!</definedName>
    <definedName name="Bodenanalyse_Obst">#REF!</definedName>
    <definedName name="colD1_5">#REF!</definedName>
    <definedName name="colD1_6">#REF!</definedName>
    <definedName name="colF1_5">#REF!</definedName>
    <definedName name="colF1_6">#REF!</definedName>
    <definedName name="colUA1_5">#REF!</definedName>
    <definedName name="colUA1_6">#REF!</definedName>
    <definedName name="_xlnm.Print_Area" localSheetId="3">Aufbauphase!$A$1:$G$51</definedName>
    <definedName name="_xlnm.Print_Area" localSheetId="2">Erstellung!$A$1:$E$40</definedName>
    <definedName name="_xlnm.Print_Area" localSheetId="5">Ertragsphase!$A$1:$F$60</definedName>
    <definedName name="_xlnm.Print_Area" localSheetId="0">Nutzungsvereinbarung!$A$1:$B$32</definedName>
    <definedName name="_xlnm.Print_Area" localSheetId="4">'Obstanlagewert nach Aufbauphase'!$A$1:$F$36</definedName>
    <definedName name="Früchtek_250">#REF!</definedName>
    <definedName name="Früchtek_500">#REF!</definedName>
    <definedName name="Früchtekörbchen_1kg">#REF!</definedName>
    <definedName name="Gebindegrösse_G1">NA()</definedName>
    <definedName name="Gebindegrösse_G1_30">NA()</definedName>
    <definedName name="Harasse">#REF!</definedName>
    <definedName name="Kader">#REF!</definedName>
    <definedName name="Kleinmaterial">#REF!</definedName>
    <definedName name="Kontrollbeiträge_Obst_Bio">#REF!</definedName>
    <definedName name="Kontrollbeiträge_Obst_IP">#REF!</definedName>
    <definedName name="Kontrollbeiträge_Reben_Bio">#REF!</definedName>
    <definedName name="Palette">#REF!</definedName>
    <definedName name="Propagandastreifen_IP">#REF!</definedName>
    <definedName name="Spezialkulturen_31b_Bio">#REF!</definedName>
    <definedName name="Spezialkulturen_31b_IP">#REF!</definedName>
    <definedName name="Verbandsbeitrag_Bio">#REF!</definedName>
    <definedName name="Zinsanspruch">#REF!</definedName>
  </definedNames>
  <calcPr calcId="191029"/>
</workbook>
</file>

<file path=xl/calcChain.xml><?xml version="1.0" encoding="utf-8"?>
<calcChain xmlns="http://schemas.openxmlformats.org/spreadsheetml/2006/main">
  <c r="G56" i="8" l="1"/>
  <c r="E56" i="8"/>
  <c r="F15" i="4" l="1"/>
  <c r="E15" i="4"/>
  <c r="F13" i="2"/>
  <c r="G13" i="2" s="1"/>
  <c r="F12" i="2"/>
  <c r="G12" i="2" s="1"/>
  <c r="E17" i="4"/>
  <c r="F17" i="4"/>
  <c r="E16" i="4"/>
  <c r="F16" i="4"/>
  <c r="F14" i="2"/>
  <c r="G14" i="2" s="1"/>
  <c r="F15" i="2"/>
  <c r="G15" i="2"/>
  <c r="F16" i="2"/>
  <c r="G16" i="2" s="1"/>
  <c r="F17" i="2"/>
  <c r="G17" i="2"/>
  <c r="F18" i="2"/>
  <c r="G18" i="2" s="1"/>
  <c r="F19" i="2"/>
  <c r="G19" i="2"/>
  <c r="F20" i="2"/>
  <c r="G20" i="2" s="1"/>
  <c r="F21" i="2"/>
  <c r="G21" i="2"/>
  <c r="F9" i="2"/>
  <c r="G9" i="2" s="1"/>
  <c r="E8" i="4"/>
  <c r="F8" i="4"/>
  <c r="E9" i="4"/>
  <c r="F9" i="4" s="1"/>
  <c r="E7" i="4"/>
  <c r="F7" i="4"/>
  <c r="C12" i="3"/>
  <c r="C13" i="3"/>
  <c r="C17" i="3"/>
  <c r="C19" i="3"/>
  <c r="D4" i="4"/>
  <c r="F4" i="4" s="1"/>
  <c r="F5" i="4" s="1"/>
  <c r="E4" i="4"/>
  <c r="E22" i="1"/>
  <c r="F5" i="2"/>
  <c r="G5" i="2"/>
  <c r="F6" i="2"/>
  <c r="G6" i="2" s="1"/>
  <c r="F4" i="2"/>
  <c r="G4" i="2"/>
  <c r="F7" i="2"/>
  <c r="G7" i="2"/>
  <c r="F8" i="2"/>
  <c r="G8" i="2"/>
  <c r="F27" i="2"/>
  <c r="G27" i="2" s="1"/>
  <c r="E37" i="2"/>
  <c r="G37" i="2" s="1"/>
  <c r="F37" i="2"/>
  <c r="F26" i="2"/>
  <c r="G26" i="2" s="1"/>
  <c r="F28" i="2"/>
  <c r="G28" i="2"/>
  <c r="F29" i="2"/>
  <c r="G29" i="2" s="1"/>
  <c r="F30" i="2"/>
  <c r="G30" i="2" s="1"/>
  <c r="F31" i="2"/>
  <c r="G31" i="2" s="1"/>
  <c r="F32" i="2"/>
  <c r="G32" i="2"/>
  <c r="F33" i="2"/>
  <c r="G33" i="2" s="1"/>
  <c r="F34" i="2"/>
  <c r="G34" i="2" s="1"/>
  <c r="F35" i="2"/>
  <c r="G35" i="2" s="1"/>
  <c r="F36" i="2"/>
  <c r="G36" i="2"/>
  <c r="G24" i="2"/>
  <c r="E12" i="3"/>
  <c r="E10" i="4"/>
  <c r="F10" i="4" s="1"/>
  <c r="E11" i="4"/>
  <c r="F11" i="4" s="1"/>
  <c r="E18" i="4"/>
  <c r="F18" i="4"/>
  <c r="E19" i="4"/>
  <c r="F19" i="4" s="1"/>
  <c r="E20" i="4"/>
  <c r="F20" i="4" s="1"/>
  <c r="E21" i="4"/>
  <c r="F21" i="4" s="1"/>
  <c r="E22" i="4"/>
  <c r="F22" i="4"/>
  <c r="E23" i="4"/>
  <c r="F23" i="4" s="1"/>
  <c r="E25" i="4"/>
  <c r="F25" i="4" s="1"/>
  <c r="E24" i="4"/>
  <c r="F24" i="4"/>
  <c r="F28" i="4"/>
  <c r="F29" i="4"/>
  <c r="D30" i="4"/>
  <c r="F30" i="4" s="1"/>
  <c r="E30" i="4"/>
  <c r="D34" i="4"/>
  <c r="F35" i="4"/>
  <c r="F36" i="4"/>
  <c r="A1" i="4"/>
  <c r="E19" i="3"/>
  <c r="E13" i="3"/>
  <c r="D17" i="3"/>
  <c r="A1" i="3"/>
  <c r="D20" i="1"/>
  <c r="E20" i="1"/>
  <c r="D14" i="1"/>
  <c r="E14" i="1" s="1"/>
  <c r="E11" i="1"/>
  <c r="B47" i="4"/>
  <c r="E45" i="4"/>
  <c r="F45" i="4"/>
  <c r="D49" i="4"/>
  <c r="F49" i="4" s="1"/>
  <c r="E49" i="4"/>
  <c r="E48" i="4"/>
  <c r="F48" i="4"/>
  <c r="E47" i="4"/>
  <c r="F47" i="4" s="1"/>
  <c r="E46" i="4"/>
  <c r="F46" i="4" s="1"/>
  <c r="E44" i="4"/>
  <c r="F44" i="4"/>
  <c r="E43" i="4"/>
  <c r="F43" i="4"/>
  <c r="E42" i="4"/>
  <c r="F42" i="4" s="1"/>
  <c r="E41" i="4"/>
  <c r="F41" i="4" s="1"/>
  <c r="E40" i="4"/>
  <c r="F40" i="4"/>
  <c r="E39" i="4"/>
  <c r="F39" i="4"/>
  <c r="E38" i="4"/>
  <c r="F38" i="4" s="1"/>
  <c r="G52" i="8"/>
  <c r="G53" i="8"/>
  <c r="G54" i="8"/>
  <c r="G55" i="8"/>
  <c r="F32" i="3"/>
  <c r="E34" i="4" s="1"/>
  <c r="F34" i="4" s="1"/>
  <c r="E17" i="3"/>
  <c r="F17" i="3" s="1"/>
  <c r="D4" i="1"/>
  <c r="E4" i="1" s="1"/>
  <c r="D6" i="1"/>
  <c r="E6" i="1" s="1"/>
  <c r="D7" i="1"/>
  <c r="E7" i="1"/>
  <c r="D8" i="1"/>
  <c r="E8" i="1"/>
  <c r="D10" i="1"/>
  <c r="E10" i="1" s="1"/>
  <c r="E12" i="1"/>
  <c r="E13" i="1"/>
  <c r="D17" i="1"/>
  <c r="E17" i="1"/>
  <c r="D18" i="1"/>
  <c r="E18" i="1"/>
  <c r="D19" i="1"/>
  <c r="E19" i="1" s="1"/>
  <c r="D21" i="1"/>
  <c r="E21" i="1" s="1"/>
  <c r="D26" i="1"/>
  <c r="E26" i="1"/>
  <c r="D27" i="1"/>
  <c r="E27" i="1"/>
  <c r="D28" i="1"/>
  <c r="E28" i="1" s="1"/>
  <c r="D29" i="1"/>
  <c r="E29" i="1" s="1"/>
  <c r="D30" i="1"/>
  <c r="E30" i="1"/>
  <c r="D31" i="1"/>
  <c r="E31" i="1"/>
  <c r="D32" i="1"/>
  <c r="E32" i="1" s="1"/>
  <c r="D33" i="1"/>
  <c r="E33" i="1" s="1"/>
  <c r="E39" i="2"/>
  <c r="C34" i="1"/>
  <c r="A2" i="8"/>
  <c r="A2" i="4"/>
  <c r="A2" i="3"/>
  <c r="A2" i="2"/>
  <c r="A1" i="2"/>
  <c r="A1" i="1"/>
  <c r="F56" i="8"/>
  <c r="A57" i="4"/>
  <c r="B7" i="4"/>
  <c r="B4" i="2"/>
  <c r="B10" i="1"/>
  <c r="D15" i="4"/>
  <c r="A4" i="3"/>
  <c r="A6" i="3"/>
  <c r="D51" i="4"/>
  <c r="F53" i="4"/>
  <c r="F54" i="4"/>
  <c r="F19" i="3"/>
  <c r="B35" i="2" l="1"/>
  <c r="D13" i="3"/>
  <c r="F13" i="3" s="1"/>
  <c r="D12" i="3"/>
  <c r="F12" i="3" s="1"/>
  <c r="G39" i="2"/>
  <c r="E24" i="1"/>
  <c r="F51" i="4"/>
  <c r="E34" i="1"/>
  <c r="E36" i="1" s="1"/>
  <c r="E38" i="1" s="1"/>
  <c r="E4" i="3" s="1"/>
  <c r="F4" i="3" s="1"/>
  <c r="G22" i="2"/>
  <c r="F26" i="4"/>
  <c r="E15" i="1"/>
  <c r="G10" i="2"/>
  <c r="G41" i="2" l="1"/>
  <c r="G43" i="2" s="1"/>
  <c r="E6" i="3" s="1"/>
  <c r="F6" i="3" s="1"/>
  <c r="F8" i="3" s="1"/>
  <c r="F21" i="3"/>
  <c r="F23" i="3" l="1"/>
  <c r="E6" i="4" l="1"/>
  <c r="F6" i="4" s="1"/>
  <c r="F12" i="4" s="1"/>
  <c r="F14" i="4" s="1"/>
  <c r="F32" i="4" s="1"/>
  <c r="F37" i="4" s="1"/>
  <c r="E31" i="4"/>
  <c r="F31" i="4" s="1"/>
  <c r="F57" i="4" l="1"/>
  <c r="F55" i="4"/>
</calcChain>
</file>

<file path=xl/sharedStrings.xml><?xml version="1.0" encoding="utf-8"?>
<sst xmlns="http://schemas.openxmlformats.org/spreadsheetml/2006/main" count="333" uniqueCount="195">
  <si>
    <t>Menge</t>
  </si>
  <si>
    <t>Pflanzgut</t>
  </si>
  <si>
    <t>Baumgerüst</t>
  </si>
  <si>
    <t>Bindematerial</t>
  </si>
  <si>
    <t>Verschiedenes</t>
  </si>
  <si>
    <t>Bodenanalyse</t>
  </si>
  <si>
    <t>Planung</t>
  </si>
  <si>
    <t xml:space="preserve">Total Direktkosten </t>
  </si>
  <si>
    <t>Maschinen</t>
  </si>
  <si>
    <t>Kreiselegge</t>
  </si>
  <si>
    <t>Kompoststreuer</t>
  </si>
  <si>
    <t>Sämaschine 3m</t>
  </si>
  <si>
    <t>Zugkraft</t>
  </si>
  <si>
    <t>Kleingerät</t>
  </si>
  <si>
    <t>Total Maschinen und Zugkräfte</t>
  </si>
  <si>
    <t>Bodenmiete</t>
  </si>
  <si>
    <t>Arbeiten</t>
  </si>
  <si>
    <t>Bodenprobe</t>
  </si>
  <si>
    <t>Ausmessen</t>
  </si>
  <si>
    <t>Pflanzung</t>
  </si>
  <si>
    <t>Total Strukturkosten</t>
  </si>
  <si>
    <t>Aufbauphase 1.-15 Jahr: Jahreskosten</t>
  </si>
  <si>
    <t>Allgemeine Unkosten</t>
  </si>
  <si>
    <t>Total Direktkosten</t>
  </si>
  <si>
    <t>Verlustzeiten</t>
  </si>
  <si>
    <t>10% der aufgelaufenden Arbeiten</t>
  </si>
  <si>
    <t>Total Bildung Obstanlagewert / Jahr</t>
  </si>
  <si>
    <t>Ertragsphase</t>
  </si>
  <si>
    <t>Bodenanalyse (alle 10 Jahre)</t>
  </si>
  <si>
    <t>Auflesemasch. Selbstfahrend</t>
  </si>
  <si>
    <t>Bio Beitrag</t>
  </si>
  <si>
    <t>DB (inkl. Beiträge)</t>
  </si>
  <si>
    <t>Akh total</t>
  </si>
  <si>
    <t>davon Verlustzeiten</t>
  </si>
  <si>
    <t>Arbeitsverdienst DB inkl Beiträge/Akh</t>
  </si>
  <si>
    <t>Total Erstellungskosten</t>
  </si>
  <si>
    <t>Pflanzlochbohrer</t>
  </si>
  <si>
    <t>Baumpfähle rammen</t>
  </si>
  <si>
    <t>Mulchen entlang Baumreihen</t>
  </si>
  <si>
    <t>Mausen Topcat</t>
  </si>
  <si>
    <t>Schnittholzrechen</t>
  </si>
  <si>
    <t>Stammschutz anti-knabb</t>
  </si>
  <si>
    <t>Stützpfahl je Baum, Akazie</t>
  </si>
  <si>
    <t>Einsaat Dauerwiese</t>
  </si>
  <si>
    <t xml:space="preserve">Menge </t>
  </si>
  <si>
    <t>Diverses (Organisation usw.)</t>
  </si>
  <si>
    <t>Unternutzen (Futterertrag): unabhängige Rechnung</t>
  </si>
  <si>
    <t>Bio Hochstammbäume</t>
  </si>
  <si>
    <t>Düngung:</t>
  </si>
  <si>
    <t>Kippanhänger</t>
  </si>
  <si>
    <t>Schädlings- und Feuerbrandkontrolle</t>
  </si>
  <si>
    <t>Mulchmaschine klein</t>
  </si>
  <si>
    <t xml:space="preserve"> Jahre</t>
  </si>
  <si>
    <t>Ertrag</t>
  </si>
  <si>
    <t>Traktor, 2-Rad, 50PS</t>
  </si>
  <si>
    <t>Traktor 2-Rad, 50PS</t>
  </si>
  <si>
    <t>Büro, Organisation</t>
  </si>
  <si>
    <t>Ertrag Mostobst</t>
  </si>
  <si>
    <t>Total Ertrag</t>
  </si>
  <si>
    <t>Vergleichbarer Deckungsbeitrag DB (Ertrag - Direktkosten)</t>
  </si>
  <si>
    <t>Kontroll- und Labelkosten Bio Suisse</t>
  </si>
  <si>
    <t xml:space="preserve">Einnahmen während der Aufbauphase </t>
  </si>
  <si>
    <t xml:space="preserve"> Kosten Aufbauphase</t>
  </si>
  <si>
    <t>Vernetzung</t>
  </si>
  <si>
    <t>Branchenabgabe) ohne Beiträge</t>
  </si>
  <si>
    <t>Total eigener Lohnanspruch Akh</t>
  </si>
  <si>
    <t xml:space="preserve">DB (Ertrag minus Direktkosten, Maschinen, Bodenmiete, Labelk.,  </t>
  </si>
  <si>
    <t>Pflanzenschutz:</t>
  </si>
  <si>
    <t>Einheit</t>
  </si>
  <si>
    <t>Einh.</t>
  </si>
  <si>
    <t>Stück</t>
  </si>
  <si>
    <t>Stk.</t>
  </si>
  <si>
    <t>Tonne</t>
  </si>
  <si>
    <t>t</t>
  </si>
  <si>
    <t>Betriebsleiter</t>
  </si>
  <si>
    <t>Stunde</t>
  </si>
  <si>
    <t>Betriebsstunde</t>
  </si>
  <si>
    <t>h</t>
  </si>
  <si>
    <t>Kilogramm</t>
  </si>
  <si>
    <t>kg</t>
  </si>
  <si>
    <t>Analyse</t>
  </si>
  <si>
    <t>An.</t>
  </si>
  <si>
    <t>Kreiseleggen</t>
  </si>
  <si>
    <t>Pauschale</t>
  </si>
  <si>
    <t>ges</t>
  </si>
  <si>
    <t>Erstellungsphase</t>
  </si>
  <si>
    <t>Kompost</t>
  </si>
  <si>
    <t>Pflanzenschutz</t>
  </si>
  <si>
    <t>Arbeit</t>
  </si>
  <si>
    <t>Allgem. Unkosten (Aufbauphase)</t>
  </si>
  <si>
    <t>Fr./Hektar</t>
  </si>
  <si>
    <t>Fr./ha</t>
  </si>
  <si>
    <t>kg/Baum</t>
  </si>
  <si>
    <t>kg/B</t>
  </si>
  <si>
    <t>3.- 5. Standjahr</t>
  </si>
  <si>
    <t>6.-10. Standjahr</t>
  </si>
  <si>
    <t>11.-15. Standjahr</t>
  </si>
  <si>
    <t>Mittel</t>
  </si>
  <si>
    <t>Vollertrag</t>
  </si>
  <si>
    <t>kg/Hektar</t>
  </si>
  <si>
    <t>kg/ha</t>
  </si>
  <si>
    <t>Auflesemasch. selbstfahrend</t>
  </si>
  <si>
    <t>pro 100 kg</t>
  </si>
  <si>
    <t>/100kg</t>
  </si>
  <si>
    <t>Hydraulische Leiter</t>
  </si>
  <si>
    <t>1.-2. Standjahr</t>
  </si>
  <si>
    <t>Jahre</t>
  </si>
  <si>
    <t>Mäusefallen Topcat</t>
  </si>
  <si>
    <t>Bio Knospe Hochstammbäume</t>
  </si>
  <si>
    <t>Erstellung Strukturelemente DZV</t>
  </si>
  <si>
    <t>Weiterbildung (Biohochstammgruppe usw.)</t>
  </si>
  <si>
    <t xml:space="preserve">  </t>
  </si>
  <si>
    <t>Direktzahlungen:  Biobeitrag</t>
  </si>
  <si>
    <t>DZV Beiträge/Baum</t>
  </si>
  <si>
    <t xml:space="preserve">Mäusefallen </t>
  </si>
  <si>
    <t xml:space="preserve">Materialien für Struckturelemente </t>
  </si>
  <si>
    <t>abzüglich Branchenabgabe SOV</t>
  </si>
  <si>
    <t>Materialien zu Erstellung QII</t>
  </si>
  <si>
    <t>Stammschutz anti-knabb, 1m</t>
  </si>
  <si>
    <t xml:space="preserve">Stützpfahl 2.5m, Akazie 6-8cm </t>
  </si>
  <si>
    <t xml:space="preserve">Kosten und Ertrag pro Einheit </t>
  </si>
  <si>
    <t>Pro Pflanzloch</t>
  </si>
  <si>
    <t>Basisbeitrag DZV (ohne Tiere)</t>
  </si>
  <si>
    <t>ha</t>
  </si>
  <si>
    <t>Basisbeitrag</t>
  </si>
  <si>
    <t>Total Strukturkosten (Maschinen und Zugkräfte, Bodenmiete, eigener Lohnanspruch)</t>
  </si>
  <si>
    <t>Qualität I (Fr. 15.50)</t>
  </si>
  <si>
    <t>Qualität II (Fr. 31.50)</t>
  </si>
  <si>
    <t>Das Kopieren oder jede anderweitige Vervielfältigung, die Abgabe (auch einer veränderten Version) und das überlassen der Modellrechnung an Dritte ist unter den folgenden Bedingungen erlaubt:</t>
  </si>
  <si>
    <t>Pflege Strukturelemente</t>
  </si>
  <si>
    <t xml:space="preserve">DZV Beiträge/Baum </t>
  </si>
  <si>
    <t xml:space="preserve">Total </t>
  </si>
  <si>
    <t>Mostobstsortiermaschine</t>
  </si>
  <si>
    <t>Zinsanspruch invest. Obstanlagewert</t>
  </si>
  <si>
    <r>
      <t xml:space="preserve">Pflanzlochbohrer </t>
    </r>
    <r>
      <rPr>
        <sz val="10"/>
        <rFont val="Calibri"/>
        <family val="2"/>
      </rPr>
      <t xml:space="preserve">Ø </t>
    </r>
    <r>
      <rPr>
        <sz val="10"/>
        <rFont val="Arial"/>
        <family val="2"/>
      </rPr>
      <t>80 cm</t>
    </r>
  </si>
  <si>
    <t>Baumschüttler</t>
  </si>
  <si>
    <t xml:space="preserve">Pflanzenschutz </t>
  </si>
  <si>
    <t>Fungizid</t>
  </si>
  <si>
    <t>Insektizid</t>
  </si>
  <si>
    <t>Gebläsespritze</t>
  </si>
  <si>
    <t>Maschinen und Geräte</t>
  </si>
  <si>
    <t>Produkteertrag Bio Knospe &amp; Hochstamm Suisse</t>
  </si>
  <si>
    <t xml:space="preserve">Obstanlagewert nach 15 Jahren mit einem Gewinn/Verlust von:             </t>
  </si>
  <si>
    <t>Produkteertrag</t>
  </si>
  <si>
    <t>Landschaftsqualität</t>
  </si>
  <si>
    <t>Obstanlagewert abschreiben Jahre</t>
  </si>
  <si>
    <t>Branchenabgabe SOV Mostobst</t>
  </si>
  <si>
    <t>Hydr. Leiter ( mit Anteil Schere/Kettensäge)</t>
  </si>
  <si>
    <r>
      <t xml:space="preserve">·  </t>
    </r>
    <r>
      <rPr>
        <sz val="12"/>
        <color indexed="8"/>
        <rFont val="Arial"/>
        <family val="2"/>
      </rPr>
      <t>Dem Empfänger ist die Weitergabe nur unter Angabe des Copyright erlaubt.</t>
    </r>
  </si>
  <si>
    <r>
      <t>·</t>
    </r>
    <r>
      <rPr>
        <sz val="12"/>
        <color indexed="8"/>
        <rFont val="Times New Roman"/>
        <family val="1"/>
      </rPr>
      <t>  </t>
    </r>
    <r>
      <rPr>
        <sz val="12"/>
        <color indexed="8"/>
        <rFont val="Arial"/>
        <family val="2"/>
      </rPr>
      <t>Die Copyright Angaben dürfen nicht gelöscht werden.</t>
    </r>
  </si>
  <si>
    <t>Preis Fr.</t>
  </si>
  <si>
    <r>
      <t xml:space="preserve">DG </t>
    </r>
    <r>
      <rPr>
        <vertAlign val="superscript"/>
        <sz val="10"/>
        <rFont val="Arial"/>
        <family val="2"/>
      </rPr>
      <t>1</t>
    </r>
  </si>
  <si>
    <r>
      <t>Obstgärten (&gt;</t>
    </r>
    <r>
      <rPr>
        <sz val="10"/>
        <rFont val="Arial"/>
        <family val="2"/>
      </rPr>
      <t xml:space="preserve"> 150B/ha)</t>
    </r>
    <r>
      <rPr>
        <vertAlign val="superscript"/>
        <sz val="10"/>
        <rFont val="Arial"/>
        <family val="2"/>
      </rPr>
      <t xml:space="preserve"> 1</t>
    </r>
  </si>
  <si>
    <r>
      <rPr>
        <vertAlign val="superscript"/>
        <sz val="10"/>
        <rFont val="Arial"/>
        <family val="2"/>
      </rPr>
      <t>1</t>
    </r>
    <r>
      <rPr>
        <sz val="10"/>
        <rFont val="Arial"/>
        <family val="2"/>
      </rPr>
      <t xml:space="preserve"> DZV Beiträge/Baum: Beitrag Fr. 10.- im Kt. ZH (Obstgärten &gt; 150B/ha) für mehr als 150 Bäume</t>
    </r>
  </si>
  <si>
    <r>
      <rPr>
        <vertAlign val="superscript"/>
        <sz val="10"/>
        <rFont val="Arial"/>
        <family val="2"/>
      </rPr>
      <t xml:space="preserve">1 </t>
    </r>
    <r>
      <rPr>
        <sz val="10"/>
        <rFont val="Arial"/>
        <family val="2"/>
      </rPr>
      <t>DG = Durchgänge</t>
    </r>
  </si>
  <si>
    <t>Fr.-/ha</t>
  </si>
  <si>
    <t>Variante mechanisiert, DZV Beiträge/Baum, Mostbirnen, Bio Knospe</t>
  </si>
  <si>
    <t>Fr.- /ha</t>
  </si>
  <si>
    <t xml:space="preserve">Das FiBL in Frick behält sich vor, die Modellrechnung sowie die zugehörige Benutzerinformation jederzeit zu ändern, weiterzuentwickeln, zu verbessern oder durch eine neue Entwicklung zu ersetzen. </t>
  </si>
  <si>
    <t>Speichern Sie die FiBL Modellrechnung als eigene Version.</t>
  </si>
  <si>
    <t>1.</t>
  </si>
  <si>
    <t>2.</t>
  </si>
  <si>
    <t>3.</t>
  </si>
  <si>
    <t>4.</t>
  </si>
  <si>
    <t>Nutzungsvereinbarung und Gebrauchsanleitung</t>
  </si>
  <si>
    <r>
      <t>Preis Fr.</t>
    </r>
    <r>
      <rPr>
        <vertAlign val="superscript"/>
        <sz val="10"/>
        <rFont val="Arial"/>
        <family val="2"/>
      </rPr>
      <t>2</t>
    </r>
  </si>
  <si>
    <r>
      <rPr>
        <vertAlign val="superscript"/>
        <sz val="10"/>
        <rFont val="Arial"/>
        <family val="2"/>
      </rPr>
      <t>2</t>
    </r>
    <r>
      <rPr>
        <sz val="10"/>
        <rFont val="Arial"/>
        <family val="2"/>
      </rPr>
      <t xml:space="preserve"> Die Preise können im Blatt "Kosten" eingesetzt bzw. verändert werden.</t>
    </r>
  </si>
  <si>
    <r>
      <t xml:space="preserve">Aufbauschnitt, Erziehung (Sommer+Winter) </t>
    </r>
    <r>
      <rPr>
        <vertAlign val="superscript"/>
        <sz val="10"/>
        <rFont val="Arial"/>
        <family val="2"/>
      </rPr>
      <t>3</t>
    </r>
  </si>
  <si>
    <r>
      <t xml:space="preserve">Schnittholz auf Asthaufen (Mech./Hand) </t>
    </r>
    <r>
      <rPr>
        <vertAlign val="superscript"/>
        <sz val="10"/>
        <rFont val="Arial"/>
        <family val="2"/>
      </rPr>
      <t>4</t>
    </r>
  </si>
  <si>
    <r>
      <t xml:space="preserve">Bäume schütteln (Mech./Hand) </t>
    </r>
    <r>
      <rPr>
        <vertAlign val="superscript"/>
        <sz val="10"/>
        <rFont val="Arial"/>
        <family val="2"/>
      </rPr>
      <t>5</t>
    </r>
  </si>
  <si>
    <r>
      <t xml:space="preserve">Obst Auflesen Hand/Auflesemaschine </t>
    </r>
    <r>
      <rPr>
        <vertAlign val="superscript"/>
        <sz val="10"/>
        <rFont val="Arial"/>
        <family val="2"/>
      </rPr>
      <t>6</t>
    </r>
  </si>
  <si>
    <r>
      <rPr>
        <vertAlign val="superscript"/>
        <sz val="10"/>
        <rFont val="Arial"/>
        <family val="2"/>
      </rPr>
      <t xml:space="preserve">3 </t>
    </r>
    <r>
      <rPr>
        <sz val="10"/>
        <rFont val="Arial"/>
        <family val="2"/>
      </rPr>
      <t>Effizienzsteigerung durch Einsatz einer hydraulischen Leiter =&gt; Faktor 3</t>
    </r>
  </si>
  <si>
    <r>
      <rPr>
        <vertAlign val="superscript"/>
        <sz val="10"/>
        <rFont val="Arial"/>
        <family val="2"/>
      </rPr>
      <t xml:space="preserve">4 </t>
    </r>
    <r>
      <rPr>
        <sz val="10"/>
        <rFont val="Arial"/>
        <family val="2"/>
      </rPr>
      <t>Effizienzsteigerung durch den Einsatz eines Schnittholzrechens =&gt; Faktor 3</t>
    </r>
  </si>
  <si>
    <r>
      <rPr>
        <vertAlign val="superscript"/>
        <sz val="10"/>
        <rFont val="Arial"/>
        <family val="2"/>
      </rPr>
      <t xml:space="preserve">5 </t>
    </r>
    <r>
      <rPr>
        <sz val="10"/>
        <rFont val="Arial"/>
        <family val="2"/>
      </rPr>
      <t>Effizienzsteigerung durch den Einsatz eines Baumschüttlers =&gt; Faktor 10</t>
    </r>
  </si>
  <si>
    <r>
      <rPr>
        <vertAlign val="superscript"/>
        <sz val="10"/>
        <rFont val="Arial"/>
        <family val="2"/>
      </rPr>
      <t xml:space="preserve">6 </t>
    </r>
    <r>
      <rPr>
        <sz val="10"/>
        <rFont val="Arial"/>
        <family val="2"/>
      </rPr>
      <t>Effizienzsteigerung durch den Einsatz einer Auflesemaschine =&gt; Faktor 7</t>
    </r>
  </si>
  <si>
    <r>
      <t xml:space="preserve">Winterschnitt </t>
    </r>
    <r>
      <rPr>
        <vertAlign val="superscript"/>
        <sz val="10"/>
        <rFont val="Arial"/>
        <family val="2"/>
      </rPr>
      <t>3</t>
    </r>
  </si>
  <si>
    <r>
      <rPr>
        <vertAlign val="superscript"/>
        <sz val="10"/>
        <rFont val="Arial"/>
        <family val="2"/>
      </rPr>
      <t xml:space="preserve">1 2 3 4 5 6 </t>
    </r>
    <r>
      <rPr>
        <sz val="10"/>
        <rFont val="Arial"/>
        <family val="2"/>
      </rPr>
      <t>Legende siehe Blatt "Aufbauphase"</t>
    </r>
  </si>
  <si>
    <t>Passen Sie im Beiblatt «Kosten» die betriebsspezifisch anfallenden Preise an.</t>
  </si>
  <si>
    <t>Ihre Verbesserungsvorschläge interessieren uns!</t>
  </si>
  <si>
    <t xml:space="preserve">Wenn Sie beim Arbeiten mit der Excel-Datei Verbesserungsmöglichkeiten oder Fehler entdecken, so melden Sie diese bitte an: </t>
  </si>
  <si>
    <t>FiBL Beratung</t>
  </si>
  <si>
    <r>
      <t xml:space="preserve">Die </t>
    </r>
    <r>
      <rPr>
        <b/>
        <sz val="10"/>
        <color indexed="52"/>
        <rFont val="Arial"/>
        <family val="2"/>
      </rPr>
      <t>orange hinterlegten Zellen</t>
    </r>
    <r>
      <rPr>
        <sz val="10"/>
        <rFont val="Arial"/>
        <family val="2"/>
      </rPr>
      <t xml:space="preserve"> können Sie mit Ihren betriebsspezifischen Daten versehen.</t>
    </r>
  </si>
  <si>
    <r>
      <t xml:space="preserve">Auf allen Blättern können Sie die Angaben in den </t>
    </r>
    <r>
      <rPr>
        <b/>
        <sz val="12"/>
        <color indexed="52"/>
        <rFont val="Arial"/>
        <family val="2"/>
      </rPr>
      <t>orange hinterlegten Zellen</t>
    </r>
    <r>
      <rPr>
        <sz val="12"/>
        <color indexed="8"/>
        <rFont val="Arial"/>
        <family val="2"/>
      </rPr>
      <t xml:space="preserve"> mit eigenen, betriebspezifischen Daten ersetzen.</t>
    </r>
  </si>
  <si>
    <t>5.</t>
  </si>
  <si>
    <t>Das Programm rechnet jeweils  die Gesamtergebnisse aus.</t>
  </si>
  <si>
    <t>Nun können Sie die Blätter «Erstellung», «Aufbauphase», «Obstanlagewert nach Aufbauphase» und «Ertragsphase» mit Ihren betriebsspezifischen Angaben versehen.</t>
  </si>
  <si>
    <t>Die Nutzungsvereinbarung regelt die Rechte des FiBL und des Nutzers. Das FiBL in Frick gewährt der Nutzerin das einfache, zeitlich unbegrenzte und nicht übertragbare Nutzungsrecht, die Modellrechnung auf seinem/ihrem Computer zu installieren und zu nutzen.</t>
  </si>
  <si>
    <t>Nutzen Sie die Berechnungen als Arbeitsinstrument für Ihre eigene, betriebsspezifische Version! 
Die Modellrechnungen sind Bestandteil des Merkblattes «Biologischer Obstbau auf Hochstammbäumen», Ausgabe 2016 des Forschungsinstitutes für biologischen Landbau (FiBL) in Frick. Sie basieren auf den Grundlagen von: FiBL Frick (O. Schmid, A. Häseli, 1996), Diplomarbeit Hitz/Locher HWV Aargau 1996, Kant. Fachstelle Obst ZH, Klaus Gersbach/Hans Brunner 2006, Hans Brunner 2012 sowie 2016 und wurden immer wieder überarbeitet und weiterentwickelt. Sie werden interessierten Benutzern als Dienstleistung zur Verfügung gestellt unter der Bedingung der nachstehenden Nutzungsvereinbarung mit welcher der Benutzer sich mit dem Herunterladen und der Verwendung des Modells ausdrücklich einverstanden erklärt.</t>
  </si>
  <si>
    <r>
      <rPr>
        <b/>
        <sz val="14"/>
        <color indexed="8"/>
        <rFont val="Arial"/>
        <family val="2"/>
      </rPr>
      <t>Gebrauchsanleitung für Ihre eigene, betriebsspezifische Variante</t>
    </r>
    <r>
      <rPr>
        <b/>
        <sz val="12"/>
        <color indexed="8"/>
        <rFont val="Arial"/>
        <family val="2"/>
      </rPr>
      <t/>
    </r>
  </si>
  <si>
    <t xml:space="preserve">Modellrechnungen Biohochstamm Mostbirnen
</t>
  </si>
  <si>
    <t>zum Merkblatt «Biologischer Obstbau auf Hochstammbäumen»</t>
  </si>
  <si>
    <t>Letzte Aktualisierung der Modellrechnung: 2016</t>
  </si>
  <si>
    <t xml:space="preserve">Thierry Suard </t>
  </si>
  <si>
    <t>thierry.suard@fibl.org</t>
  </si>
  <si>
    <t>Tel. 062 865 63 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</si>
</sst>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4" x14ac:knownFonts="1">
    <font>
      <sz val="10"/>
      <name val="Arial"/>
      <family val="2"/>
    </font>
    <font>
      <sz val="9"/>
      <name val="Arial"/>
      <family val="2"/>
    </font>
    <font>
      <sz val="14"/>
      <name val="Arial"/>
      <family val="2"/>
    </font>
    <font>
      <b/>
      <sz val="10"/>
      <name val="Arial"/>
      <family val="2"/>
    </font>
    <font>
      <b/>
      <i/>
      <sz val="10"/>
      <name val="Arial"/>
      <family val="2"/>
    </font>
    <font>
      <sz val="10"/>
      <color indexed="53"/>
      <name val="Arial"/>
      <family val="2"/>
    </font>
    <font>
      <sz val="8"/>
      <name val="Arial"/>
      <family val="2"/>
    </font>
    <font>
      <sz val="10"/>
      <color indexed="8"/>
      <name val="Arial"/>
      <family val="2"/>
    </font>
    <font>
      <sz val="10"/>
      <name val="Arial"/>
      <family val="2"/>
    </font>
    <font>
      <u/>
      <sz val="10"/>
      <color indexed="12"/>
      <name val="Arial"/>
      <family val="2"/>
    </font>
    <font>
      <i/>
      <sz val="10"/>
      <name val="Arial"/>
      <family val="2"/>
    </font>
    <font>
      <sz val="12"/>
      <color indexed="8"/>
      <name val="Arial"/>
      <family val="2"/>
    </font>
    <font>
      <sz val="12"/>
      <color indexed="8"/>
      <name val="Symbol"/>
      <family val="1"/>
    </font>
    <font>
      <sz val="12"/>
      <color indexed="8"/>
      <name val="Times New Roman"/>
      <family val="1"/>
    </font>
    <font>
      <sz val="12"/>
      <name val="Arial"/>
      <family val="2"/>
    </font>
    <font>
      <sz val="10"/>
      <name val="Calibri"/>
      <family val="2"/>
    </font>
    <font>
      <b/>
      <sz val="12"/>
      <color indexed="8"/>
      <name val="Arial"/>
      <family val="2"/>
    </font>
    <font>
      <vertAlign val="superscript"/>
      <sz val="10"/>
      <name val="Arial"/>
      <family val="2"/>
    </font>
    <font>
      <b/>
      <sz val="26"/>
      <name val="Arial"/>
      <family val="2"/>
    </font>
    <font>
      <b/>
      <sz val="14"/>
      <name val="Arial"/>
      <family val="2"/>
    </font>
    <font>
      <b/>
      <sz val="14"/>
      <color indexed="8"/>
      <name val="Arial"/>
      <family val="2"/>
    </font>
    <font>
      <u/>
      <sz val="12"/>
      <color indexed="12"/>
      <name val="Arial"/>
      <family val="2"/>
    </font>
    <font>
      <b/>
      <sz val="10"/>
      <color indexed="52"/>
      <name val="Arial"/>
      <family val="2"/>
    </font>
    <font>
      <b/>
      <sz val="12"/>
      <color indexed="52"/>
      <name val="Arial"/>
      <family val="2"/>
    </font>
  </fonts>
  <fills count="11">
    <fill>
      <patternFill patternType="none"/>
    </fill>
    <fill>
      <patternFill patternType="gray125"/>
    </fill>
    <fill>
      <patternFill patternType="solid">
        <fgColor indexed="44"/>
        <bgColor indexed="31"/>
      </patternFill>
    </fill>
    <fill>
      <patternFill patternType="solid">
        <fgColor indexed="42"/>
        <bgColor indexed="41"/>
      </patternFill>
    </fill>
    <fill>
      <patternFill patternType="solid">
        <fgColor indexed="27"/>
        <bgColor indexed="31"/>
      </patternFill>
    </fill>
    <fill>
      <patternFill patternType="solid">
        <fgColor indexed="45"/>
        <bgColor indexed="29"/>
      </patternFill>
    </fill>
    <fill>
      <patternFill patternType="solid">
        <fgColor indexed="43"/>
        <bgColor indexed="26"/>
      </patternFill>
    </fill>
    <fill>
      <patternFill patternType="solid">
        <fgColor rgb="FFFF9966"/>
        <bgColor indexed="41"/>
      </patternFill>
    </fill>
    <fill>
      <patternFill patternType="solid">
        <fgColor theme="0"/>
        <bgColor indexed="41"/>
      </patternFill>
    </fill>
    <fill>
      <patternFill patternType="solid">
        <fgColor theme="0" tint="-0.14999847407452621"/>
        <bgColor indexed="64"/>
      </patternFill>
    </fill>
    <fill>
      <patternFill patternType="solid">
        <fgColor theme="0"/>
        <bgColor indexed="26"/>
      </patternFill>
    </fill>
  </fills>
  <borders count="18">
    <border>
      <left/>
      <right/>
      <top/>
      <bottom/>
      <diagonal/>
    </border>
    <border>
      <left style="medium">
        <color indexed="9"/>
      </left>
      <right style="medium">
        <color indexed="9"/>
      </right>
      <top style="medium">
        <color indexed="9"/>
      </top>
      <bottom style="medium">
        <color indexed="9"/>
      </bottom>
      <diagonal/>
    </border>
    <border>
      <left style="medium">
        <color indexed="9"/>
      </left>
      <right style="medium">
        <color indexed="9"/>
      </right>
      <top style="medium">
        <color indexed="9"/>
      </top>
      <bottom/>
      <diagonal/>
    </border>
    <border>
      <left style="medium">
        <color indexed="9"/>
      </left>
      <right style="medium">
        <color indexed="9"/>
      </right>
      <top/>
      <bottom style="medium">
        <color indexed="9"/>
      </bottom>
      <diagonal/>
    </border>
    <border>
      <left/>
      <right style="medium">
        <color indexed="9"/>
      </right>
      <top style="medium">
        <color indexed="9"/>
      </top>
      <bottom style="medium">
        <color indexed="9"/>
      </bottom>
      <diagonal/>
    </border>
    <border>
      <left style="medium">
        <color indexed="9"/>
      </left>
      <right/>
      <top style="medium">
        <color indexed="9"/>
      </top>
      <bottom style="medium">
        <color indexed="9"/>
      </bottom>
      <diagonal/>
    </border>
    <border>
      <left/>
      <right style="medium">
        <color indexed="9"/>
      </right>
      <top style="medium">
        <color indexed="9"/>
      </top>
      <bottom/>
      <diagonal/>
    </border>
    <border>
      <left style="medium">
        <color indexed="9"/>
      </left>
      <right style="medium">
        <color indexed="9"/>
      </right>
      <top/>
      <bottom/>
      <diagonal/>
    </border>
    <border>
      <left/>
      <right style="medium">
        <color indexed="9"/>
      </right>
      <top/>
      <bottom/>
      <diagonal/>
    </border>
    <border>
      <left/>
      <right/>
      <top/>
      <bottom style="medium">
        <color theme="0"/>
      </bottom>
      <diagonal/>
    </border>
    <border>
      <left/>
      <right/>
      <top style="medium">
        <color theme="0"/>
      </top>
      <bottom style="medium">
        <color theme="0"/>
      </bottom>
      <diagonal/>
    </border>
    <border>
      <left/>
      <right/>
      <top style="medium">
        <color theme="0"/>
      </top>
      <bottom/>
      <diagonal/>
    </border>
    <border>
      <left/>
      <right style="medium">
        <color theme="0"/>
      </right>
      <top/>
      <bottom style="medium">
        <color theme="0"/>
      </bottom>
      <diagonal/>
    </border>
    <border>
      <left style="medium">
        <color theme="0"/>
      </left>
      <right/>
      <top/>
      <bottom style="medium">
        <color theme="0"/>
      </bottom>
      <diagonal/>
    </border>
    <border>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style="medium">
        <color theme="0"/>
      </right>
      <top style="medium">
        <color theme="0"/>
      </top>
      <bottom/>
      <diagonal/>
    </border>
    <border>
      <left style="medium">
        <color theme="0"/>
      </left>
      <right/>
      <top style="medium">
        <color theme="0"/>
      </top>
      <bottom/>
      <diagonal/>
    </border>
  </borders>
  <cellStyleXfs count="5">
    <xf numFmtId="0" fontId="0" fillId="0" borderId="0"/>
    <xf numFmtId="0" fontId="2" fillId="0" borderId="0"/>
    <xf numFmtId="0" fontId="1" fillId="0" borderId="0">
      <protection locked="0"/>
    </xf>
    <xf numFmtId="0" fontId="9" fillId="0" borderId="0" applyNumberFormat="0" applyFill="0" applyBorder="0" applyAlignment="0" applyProtection="0"/>
    <xf numFmtId="0" fontId="8" fillId="0" borderId="0" applyNumberFormat="0" applyBorder="0" applyAlignment="0" applyProtection="0"/>
  </cellStyleXfs>
  <cellXfs count="162">
    <xf numFmtId="0" fontId="0" fillId="0" borderId="0" xfId="0"/>
    <xf numFmtId="2" fontId="0" fillId="0" borderId="0" xfId="0" applyNumberFormat="1"/>
    <xf numFmtId="4" fontId="0" fillId="0" borderId="0" xfId="0" applyNumberFormat="1"/>
    <xf numFmtId="0" fontId="0" fillId="0" borderId="0" xfId="0" applyFont="1" applyFill="1"/>
    <xf numFmtId="1" fontId="0" fillId="0" borderId="0" xfId="0" applyNumberFormat="1"/>
    <xf numFmtId="4" fontId="0" fillId="0" borderId="0" xfId="0" applyNumberFormat="1" applyFill="1"/>
    <xf numFmtId="0" fontId="5" fillId="0" borderId="0" xfId="0" applyFont="1"/>
    <xf numFmtId="0" fontId="0" fillId="0" borderId="0" xfId="0" applyFill="1"/>
    <xf numFmtId="2" fontId="0" fillId="0" borderId="0" xfId="0" applyNumberFormat="1" applyFill="1"/>
    <xf numFmtId="0" fontId="3" fillId="0" borderId="0" xfId="0" applyFont="1" applyFill="1"/>
    <xf numFmtId="0" fontId="0" fillId="0" borderId="0" xfId="0" applyFont="1"/>
    <xf numFmtId="0" fontId="0" fillId="7" borderId="0" xfId="0" applyFill="1" applyAlignment="1">
      <alignment vertical="center"/>
    </xf>
    <xf numFmtId="0" fontId="0" fillId="2" borderId="1" xfId="0" applyFill="1" applyBorder="1" applyAlignment="1">
      <alignment vertical="center"/>
    </xf>
    <xf numFmtId="0" fontId="0" fillId="2" borderId="1" xfId="0" applyFill="1" applyBorder="1" applyAlignment="1">
      <alignment horizontal="right" vertical="center" wrapText="1"/>
    </xf>
    <xf numFmtId="2" fontId="0" fillId="2" borderId="1" xfId="0" applyNumberFormat="1" applyFont="1" applyFill="1" applyBorder="1" applyAlignment="1">
      <alignment horizontal="right" vertical="center" wrapText="1"/>
    </xf>
    <xf numFmtId="4" fontId="0" fillId="2" borderId="1" xfId="0" applyNumberFormat="1" applyFont="1" applyFill="1" applyBorder="1" applyAlignment="1">
      <alignment horizontal="right" vertical="center" wrapText="1"/>
    </xf>
    <xf numFmtId="0" fontId="0" fillId="0" borderId="0" xfId="0" applyAlignment="1">
      <alignment vertical="center"/>
    </xf>
    <xf numFmtId="1" fontId="0" fillId="7" borderId="1" xfId="0" applyNumberFormat="1" applyFill="1" applyBorder="1" applyAlignment="1">
      <alignment vertical="center"/>
    </xf>
    <xf numFmtId="2" fontId="0" fillId="3" borderId="1" xfId="0" applyNumberFormat="1" applyFill="1" applyBorder="1" applyAlignment="1">
      <alignment vertical="center"/>
    </xf>
    <xf numFmtId="3" fontId="0" fillId="3" borderId="1" xfId="0" applyNumberFormat="1" applyFill="1" applyBorder="1" applyAlignment="1">
      <alignment vertical="center"/>
    </xf>
    <xf numFmtId="0" fontId="0" fillId="3" borderId="1" xfId="0" applyFill="1" applyBorder="1" applyAlignment="1">
      <alignment vertical="center"/>
    </xf>
    <xf numFmtId="0" fontId="0" fillId="7" borderId="1" xfId="0" applyFill="1" applyBorder="1" applyAlignment="1">
      <alignment vertical="center"/>
    </xf>
    <xf numFmtId="0" fontId="0" fillId="3" borderId="2" xfId="0" applyFill="1" applyBorder="1" applyAlignment="1">
      <alignment vertical="center"/>
    </xf>
    <xf numFmtId="2" fontId="0" fillId="3" borderId="2" xfId="0" applyNumberFormat="1" applyFill="1" applyBorder="1" applyAlignment="1">
      <alignment vertical="center"/>
    </xf>
    <xf numFmtId="0" fontId="0" fillId="7" borderId="2" xfId="0" applyFill="1" applyBorder="1" applyAlignment="1">
      <alignment vertical="center"/>
    </xf>
    <xf numFmtId="3" fontId="0" fillId="3" borderId="2" xfId="0" applyNumberFormat="1" applyFill="1" applyBorder="1" applyAlignment="1">
      <alignment vertical="center"/>
    </xf>
    <xf numFmtId="0" fontId="3" fillId="4" borderId="1" xfId="0" applyFont="1" applyFill="1" applyBorder="1" applyAlignment="1">
      <alignment vertical="center"/>
    </xf>
    <xf numFmtId="2" fontId="3" fillId="4" borderId="1" xfId="0" applyNumberFormat="1" applyFont="1" applyFill="1" applyBorder="1" applyAlignment="1">
      <alignment vertical="center"/>
    </xf>
    <xf numFmtId="3" fontId="3" fillId="4" borderId="1" xfId="0" applyNumberFormat="1" applyFont="1" applyFill="1" applyBorder="1" applyAlignment="1">
      <alignment vertical="center"/>
    </xf>
    <xf numFmtId="0" fontId="0" fillId="3" borderId="3" xfId="0" applyFill="1" applyBorder="1" applyAlignment="1">
      <alignment vertical="center"/>
    </xf>
    <xf numFmtId="2" fontId="0" fillId="3" borderId="3" xfId="0" applyNumberFormat="1" applyFill="1" applyBorder="1" applyAlignment="1">
      <alignment vertical="center"/>
    </xf>
    <xf numFmtId="3" fontId="0" fillId="3" borderId="3" xfId="0" applyNumberFormat="1" applyFill="1" applyBorder="1" applyAlignment="1">
      <alignment vertical="center"/>
    </xf>
    <xf numFmtId="0" fontId="0" fillId="3" borderId="4" xfId="0" applyFont="1" applyFill="1" applyBorder="1" applyAlignment="1">
      <alignment vertical="center"/>
    </xf>
    <xf numFmtId="0" fontId="0" fillId="3" borderId="5" xfId="0" applyFill="1" applyBorder="1" applyAlignment="1">
      <alignment vertical="center"/>
    </xf>
    <xf numFmtId="3" fontId="7" fillId="3" borderId="1" xfId="0" applyNumberFormat="1" applyFont="1" applyFill="1" applyBorder="1" applyAlignment="1">
      <alignment vertical="center"/>
    </xf>
    <xf numFmtId="0" fontId="0" fillId="0" borderId="0" xfId="0" applyFill="1" applyBorder="1" applyAlignment="1">
      <alignment vertical="center"/>
    </xf>
    <xf numFmtId="2" fontId="0" fillId="3" borderId="4" xfId="0" applyNumberFormat="1" applyFill="1" applyBorder="1" applyAlignment="1">
      <alignment vertical="center"/>
    </xf>
    <xf numFmtId="0" fontId="3" fillId="4" borderId="0" xfId="0" applyFont="1" applyFill="1" applyAlignment="1">
      <alignment vertical="center"/>
    </xf>
    <xf numFmtId="0" fontId="3" fillId="2" borderId="1" xfId="0" applyFont="1" applyFill="1" applyBorder="1" applyAlignment="1">
      <alignment vertical="center"/>
    </xf>
    <xf numFmtId="2" fontId="3" fillId="2" borderId="1" xfId="0" applyNumberFormat="1" applyFont="1" applyFill="1" applyBorder="1" applyAlignment="1">
      <alignment vertical="center"/>
    </xf>
    <xf numFmtId="3" fontId="3" fillId="2" borderId="1" xfId="0" applyNumberFormat="1" applyFont="1" applyFill="1" applyBorder="1" applyAlignment="1">
      <alignment vertical="center"/>
    </xf>
    <xf numFmtId="2" fontId="0" fillId="0" borderId="0" xfId="0" applyNumberFormat="1" applyAlignment="1">
      <alignment vertical="center"/>
    </xf>
    <xf numFmtId="4" fontId="0" fillId="0" borderId="0" xfId="0" applyNumberFormat="1" applyAlignment="1">
      <alignment vertical="center"/>
    </xf>
    <xf numFmtId="0" fontId="0" fillId="2" borderId="1" xfId="0" applyFill="1" applyBorder="1" applyAlignment="1">
      <alignment horizontal="right" vertical="center"/>
    </xf>
    <xf numFmtId="3" fontId="0" fillId="2" borderId="1" xfId="0" applyNumberFormat="1" applyFill="1" applyBorder="1" applyAlignment="1">
      <alignment horizontal="right" vertical="center" wrapText="1"/>
    </xf>
    <xf numFmtId="0" fontId="0" fillId="0" borderId="0" xfId="0" applyFont="1" applyFill="1" applyAlignment="1">
      <alignment vertical="center"/>
    </xf>
    <xf numFmtId="0" fontId="0" fillId="0" borderId="0" xfId="0" applyFill="1" applyAlignment="1">
      <alignment vertical="center"/>
    </xf>
    <xf numFmtId="9" fontId="0" fillId="0" borderId="0" xfId="0" applyNumberFormat="1" applyAlignment="1">
      <alignment vertical="center"/>
    </xf>
    <xf numFmtId="4" fontId="0" fillId="3" borderId="1" xfId="0" applyNumberFormat="1" applyFill="1" applyBorder="1" applyAlignment="1">
      <alignment vertical="center"/>
    </xf>
    <xf numFmtId="0" fontId="0" fillId="4" borderId="0" xfId="0" applyFont="1" applyFill="1" applyAlignment="1">
      <alignment vertical="center"/>
    </xf>
    <xf numFmtId="2" fontId="0" fillId="4" borderId="0" xfId="0" applyNumberFormat="1" applyFill="1" applyAlignment="1">
      <alignment vertical="center"/>
    </xf>
    <xf numFmtId="3" fontId="0" fillId="4" borderId="0" xfId="0" applyNumberFormat="1" applyFill="1" applyAlignment="1">
      <alignment vertical="center"/>
    </xf>
    <xf numFmtId="3" fontId="0" fillId="0" borderId="0" xfId="0" applyNumberFormat="1" applyAlignment="1">
      <alignment vertical="center"/>
    </xf>
    <xf numFmtId="0" fontId="0" fillId="3" borderId="6" xfId="0" applyFill="1" applyBorder="1" applyAlignment="1">
      <alignment vertical="center"/>
    </xf>
    <xf numFmtId="0" fontId="0" fillId="3" borderId="0" xfId="0" applyFont="1" applyFill="1" applyBorder="1" applyAlignment="1">
      <alignment vertical="center"/>
    </xf>
    <xf numFmtId="0" fontId="0" fillId="3" borderId="1" xfId="0" applyFill="1" applyBorder="1" applyAlignment="1">
      <alignment horizontal="center" vertical="center"/>
    </xf>
    <xf numFmtId="0" fontId="0" fillId="4" borderId="1" xfId="0" applyFont="1" applyFill="1" applyBorder="1" applyAlignment="1">
      <alignment vertical="center"/>
    </xf>
    <xf numFmtId="2" fontId="0" fillId="4" borderId="1" xfId="0" applyNumberFormat="1" applyFill="1" applyBorder="1" applyAlignment="1">
      <alignment vertical="center"/>
    </xf>
    <xf numFmtId="3" fontId="0" fillId="4" borderId="1" xfId="0" applyNumberFormat="1" applyFill="1" applyBorder="1" applyAlignment="1">
      <alignment vertical="center"/>
    </xf>
    <xf numFmtId="2" fontId="0" fillId="2" borderId="1" xfId="0" applyNumberFormat="1" applyFont="1" applyFill="1" applyBorder="1" applyAlignment="1">
      <alignment vertical="center"/>
    </xf>
    <xf numFmtId="3" fontId="0" fillId="2" borderId="1" xfId="0" applyNumberFormat="1" applyFont="1" applyFill="1" applyBorder="1" applyAlignment="1">
      <alignment vertical="center"/>
    </xf>
    <xf numFmtId="1" fontId="0" fillId="0" borderId="0" xfId="0" applyNumberFormat="1" applyAlignment="1">
      <alignment vertical="center"/>
    </xf>
    <xf numFmtId="1" fontId="0" fillId="2" borderId="1" xfId="0" applyNumberFormat="1" applyFont="1" applyFill="1" applyBorder="1" applyAlignment="1">
      <alignment horizontal="right" vertical="center" wrapText="1"/>
    </xf>
    <xf numFmtId="2" fontId="7" fillId="3" borderId="1" xfId="0" applyNumberFormat="1" applyFont="1" applyFill="1" applyBorder="1" applyAlignment="1">
      <alignment vertical="center"/>
    </xf>
    <xf numFmtId="164" fontId="7" fillId="3" borderId="1" xfId="0" applyNumberFormat="1" applyFont="1" applyFill="1" applyBorder="1" applyAlignment="1">
      <alignment vertical="center"/>
    </xf>
    <xf numFmtId="4" fontId="7" fillId="3" borderId="1" xfId="0" applyNumberFormat="1" applyFont="1" applyFill="1" applyBorder="1" applyAlignment="1">
      <alignment vertical="center"/>
    </xf>
    <xf numFmtId="0" fontId="0" fillId="5" borderId="1" xfId="0" applyFill="1" applyBorder="1" applyAlignment="1">
      <alignment vertical="center"/>
    </xf>
    <xf numFmtId="0" fontId="10" fillId="0" borderId="0" xfId="0" applyFont="1" applyAlignment="1">
      <alignment vertical="center"/>
    </xf>
    <xf numFmtId="4" fontId="0" fillId="7" borderId="9" xfId="0" applyNumberFormat="1" applyFill="1" applyBorder="1" applyAlignment="1">
      <alignment vertical="center"/>
    </xf>
    <xf numFmtId="4" fontId="0" fillId="7" borderId="10" xfId="0" applyNumberFormat="1" applyFill="1" applyBorder="1" applyAlignment="1">
      <alignment vertical="center"/>
    </xf>
    <xf numFmtId="4" fontId="0" fillId="7" borderId="11" xfId="0" applyNumberFormat="1" applyFill="1" applyBorder="1" applyAlignment="1">
      <alignment vertical="center"/>
    </xf>
    <xf numFmtId="0" fontId="0" fillId="0" borderId="0" xfId="0" applyFont="1" applyAlignment="1">
      <alignment vertical="center"/>
    </xf>
    <xf numFmtId="0" fontId="0" fillId="0" borderId="0" xfId="0" applyFill="1" applyBorder="1" applyAlignment="1">
      <alignment horizontal="center" vertical="center"/>
    </xf>
    <xf numFmtId="0" fontId="0" fillId="5" borderId="0" xfId="0" applyFill="1" applyAlignment="1">
      <alignment vertical="center"/>
    </xf>
    <xf numFmtId="3" fontId="0" fillId="5" borderId="0" xfId="0" applyNumberFormat="1" applyFill="1" applyAlignment="1">
      <alignment vertical="center"/>
    </xf>
    <xf numFmtId="2" fontId="0" fillId="5" borderId="0" xfId="0" applyNumberFormat="1" applyFill="1" applyAlignment="1">
      <alignment vertical="center"/>
    </xf>
    <xf numFmtId="0" fontId="4" fillId="0" borderId="0" xfId="0" applyFont="1" applyFill="1" applyAlignment="1">
      <alignment vertical="center"/>
    </xf>
    <xf numFmtId="3" fontId="0" fillId="0" borderId="0" xfId="0" applyNumberFormat="1" applyFill="1" applyAlignment="1">
      <alignment vertical="center"/>
    </xf>
    <xf numFmtId="0" fontId="0" fillId="3" borderId="0" xfId="0" applyFill="1" applyAlignment="1">
      <alignment vertical="center"/>
    </xf>
    <xf numFmtId="0" fontId="0" fillId="3" borderId="0" xfId="0" applyFont="1" applyFill="1" applyAlignment="1">
      <alignment vertical="center"/>
    </xf>
    <xf numFmtId="0" fontId="4" fillId="0" borderId="0" xfId="0" applyFont="1" applyAlignment="1">
      <alignment vertical="center"/>
    </xf>
    <xf numFmtId="3" fontId="4" fillId="0" borderId="0" xfId="0" applyNumberFormat="1" applyFont="1" applyAlignment="1">
      <alignment vertical="center"/>
    </xf>
    <xf numFmtId="0" fontId="3" fillId="3" borderId="6" xfId="0" applyFont="1" applyFill="1" applyBorder="1" applyAlignment="1">
      <alignment vertical="center"/>
    </xf>
    <xf numFmtId="4" fontId="3" fillId="3" borderId="2" xfId="0" applyNumberFormat="1" applyFont="1" applyFill="1" applyBorder="1" applyAlignment="1">
      <alignment vertical="center"/>
    </xf>
    <xf numFmtId="3" fontId="3" fillId="3" borderId="2" xfId="0" applyNumberFormat="1" applyFont="1" applyFill="1" applyBorder="1" applyAlignment="1">
      <alignment vertical="center"/>
    </xf>
    <xf numFmtId="2" fontId="0" fillId="3" borderId="6" xfId="0" applyNumberFormat="1" applyFont="1" applyFill="1" applyBorder="1" applyAlignment="1">
      <alignment vertical="center"/>
    </xf>
    <xf numFmtId="4" fontId="7" fillId="3" borderId="2" xfId="0" applyNumberFormat="1" applyFont="1" applyFill="1" applyBorder="1" applyAlignment="1">
      <alignment vertical="center"/>
    </xf>
    <xf numFmtId="0" fontId="0" fillId="7" borderId="1" xfId="0" applyFont="1" applyFill="1" applyBorder="1" applyAlignment="1">
      <alignment vertical="center"/>
    </xf>
    <xf numFmtId="4" fontId="0" fillId="3" borderId="1" xfId="0" applyNumberFormat="1" applyFont="1" applyFill="1" applyBorder="1" applyAlignment="1">
      <alignment vertical="center"/>
    </xf>
    <xf numFmtId="3" fontId="3" fillId="3" borderId="1" xfId="0" applyNumberFormat="1" applyFont="1" applyFill="1" applyBorder="1" applyAlignment="1">
      <alignment vertical="center"/>
    </xf>
    <xf numFmtId="4" fontId="4" fillId="0" borderId="0" xfId="0" applyNumberFormat="1" applyFont="1" applyAlignment="1">
      <alignment vertical="center"/>
    </xf>
    <xf numFmtId="0" fontId="3" fillId="3" borderId="0" xfId="0" applyFont="1" applyFill="1" applyAlignment="1">
      <alignment vertical="center"/>
    </xf>
    <xf numFmtId="1" fontId="0" fillId="3" borderId="1" xfId="0" applyNumberFormat="1" applyFont="1" applyFill="1" applyBorder="1" applyAlignment="1">
      <alignment vertical="center"/>
    </xf>
    <xf numFmtId="0" fontId="0" fillId="3" borderId="1" xfId="0" applyFont="1" applyFill="1" applyBorder="1" applyAlignment="1">
      <alignment vertical="center"/>
    </xf>
    <xf numFmtId="4" fontId="0" fillId="0" borderId="0" xfId="0" applyNumberFormat="1" applyFill="1" applyBorder="1" applyAlignment="1">
      <alignment vertical="center"/>
    </xf>
    <xf numFmtId="3" fontId="3" fillId="0" borderId="0" xfId="0" applyNumberFormat="1" applyFont="1" applyFill="1" applyBorder="1" applyAlignment="1">
      <alignment vertical="center"/>
    </xf>
    <xf numFmtId="0" fontId="3" fillId="3" borderId="1" xfId="0" applyFont="1" applyFill="1" applyBorder="1" applyAlignment="1">
      <alignment vertical="center"/>
    </xf>
    <xf numFmtId="0" fontId="0" fillId="2" borderId="0" xfId="0" applyFont="1" applyFill="1" applyAlignment="1">
      <alignment vertical="center"/>
    </xf>
    <xf numFmtId="3" fontId="0" fillId="2" borderId="0" xfId="0" applyNumberFormat="1" applyFont="1" applyFill="1" applyAlignment="1">
      <alignment vertical="center"/>
    </xf>
    <xf numFmtId="4" fontId="0" fillId="2" borderId="0" xfId="0" applyNumberFormat="1" applyFont="1" applyFill="1" applyAlignment="1">
      <alignment vertical="center"/>
    </xf>
    <xf numFmtId="0" fontId="4" fillId="2" borderId="0" xfId="0" applyFont="1" applyFill="1" applyAlignment="1">
      <alignment vertical="center"/>
    </xf>
    <xf numFmtId="4" fontId="4" fillId="2" borderId="0" xfId="0" applyNumberFormat="1" applyFont="1" applyFill="1" applyAlignment="1">
      <alignment vertical="center"/>
    </xf>
    <xf numFmtId="3" fontId="4" fillId="2" borderId="0" xfId="0" applyNumberFormat="1" applyFont="1" applyFill="1" applyAlignment="1">
      <alignment vertical="center"/>
    </xf>
    <xf numFmtId="0" fontId="3" fillId="5" borderId="1" xfId="0" applyFont="1" applyFill="1" applyBorder="1" applyAlignment="1">
      <alignment vertical="center"/>
    </xf>
    <xf numFmtId="2" fontId="0" fillId="2" borderId="1" xfId="0" applyNumberFormat="1" applyFont="1" applyFill="1" applyBorder="1" applyAlignment="1">
      <alignment horizontal="right" vertical="center"/>
    </xf>
    <xf numFmtId="2" fontId="0" fillId="7" borderId="1" xfId="0" applyNumberFormat="1" applyFill="1" applyBorder="1" applyAlignment="1">
      <alignment vertical="center"/>
    </xf>
    <xf numFmtId="2" fontId="0" fillId="3" borderId="0" xfId="0" applyNumberFormat="1" applyFill="1" applyAlignment="1">
      <alignment vertical="center"/>
    </xf>
    <xf numFmtId="2" fontId="0" fillId="7" borderId="2" xfId="0" applyNumberFormat="1" applyFill="1" applyBorder="1" applyAlignment="1">
      <alignment vertical="center"/>
    </xf>
    <xf numFmtId="4" fontId="0" fillId="7" borderId="1" xfId="0" applyNumberFormat="1" applyFill="1" applyBorder="1" applyAlignment="1">
      <alignment vertical="center"/>
    </xf>
    <xf numFmtId="4" fontId="0" fillId="7" borderId="2" xfId="0" applyNumberFormat="1" applyFill="1" applyBorder="1" applyAlignment="1">
      <alignment vertical="center"/>
    </xf>
    <xf numFmtId="0" fontId="0" fillId="0" borderId="0" xfId="0" applyFont="1" applyFill="1" applyBorder="1" applyAlignment="1">
      <alignment vertical="center"/>
    </xf>
    <xf numFmtId="0" fontId="0" fillId="3" borderId="7" xfId="0" applyFill="1" applyBorder="1" applyAlignment="1">
      <alignment vertical="center"/>
    </xf>
    <xf numFmtId="0" fontId="0" fillId="3" borderId="7" xfId="0" quotePrefix="1" applyFill="1" applyBorder="1" applyAlignment="1">
      <alignment vertical="center"/>
    </xf>
    <xf numFmtId="4" fontId="7" fillId="7" borderId="2" xfId="0" applyNumberFormat="1" applyFont="1" applyFill="1" applyBorder="1" applyAlignment="1">
      <alignment vertical="center"/>
    </xf>
    <xf numFmtId="0" fontId="3" fillId="0" borderId="0" xfId="0" applyFont="1" applyFill="1" applyBorder="1" applyAlignment="1">
      <alignment vertical="center"/>
    </xf>
    <xf numFmtId="0" fontId="0" fillId="8" borderId="7" xfId="0" applyFill="1" applyBorder="1" applyAlignment="1">
      <alignment vertical="center"/>
    </xf>
    <xf numFmtId="2" fontId="0" fillId="0" borderId="0" xfId="0" quotePrefix="1" applyNumberFormat="1" applyAlignment="1">
      <alignment vertical="center"/>
    </xf>
    <xf numFmtId="4" fontId="7" fillId="7" borderId="1" xfId="0" applyNumberFormat="1" applyFont="1" applyFill="1" applyBorder="1" applyAlignment="1">
      <alignment vertical="center"/>
    </xf>
    <xf numFmtId="2" fontId="0" fillId="7" borderId="0" xfId="0" applyNumberFormat="1" applyFill="1" applyAlignment="1">
      <alignment vertical="center"/>
    </xf>
    <xf numFmtId="0" fontId="0" fillId="9" borderId="12" xfId="0" applyFill="1" applyBorder="1" applyAlignment="1">
      <alignment horizontal="right" vertical="center"/>
    </xf>
    <xf numFmtId="0" fontId="0" fillId="9" borderId="13" xfId="0" applyFill="1" applyBorder="1" applyAlignment="1">
      <alignment horizontal="right" vertical="center"/>
    </xf>
    <xf numFmtId="0" fontId="0" fillId="3" borderId="1" xfId="0" quotePrefix="1" applyFill="1" applyBorder="1" applyAlignment="1">
      <alignment vertical="center"/>
    </xf>
    <xf numFmtId="0" fontId="0" fillId="9" borderId="14" xfId="0" applyFill="1" applyBorder="1" applyAlignment="1">
      <alignment vertical="center"/>
    </xf>
    <xf numFmtId="0" fontId="0" fillId="9" borderId="15" xfId="0" applyFill="1" applyBorder="1" applyAlignment="1">
      <alignment vertical="center"/>
    </xf>
    <xf numFmtId="0" fontId="0" fillId="3" borderId="1" xfId="0" quotePrefix="1" applyFill="1" applyBorder="1" applyAlignment="1" applyProtection="1">
      <alignment vertical="center"/>
    </xf>
    <xf numFmtId="0" fontId="0" fillId="9" borderId="16" xfId="0" applyFill="1" applyBorder="1" applyAlignment="1">
      <alignment vertical="center"/>
    </xf>
    <xf numFmtId="0" fontId="0" fillId="9" borderId="17" xfId="0" applyFill="1" applyBorder="1" applyAlignment="1">
      <alignment vertical="center"/>
    </xf>
    <xf numFmtId="0" fontId="19" fillId="6" borderId="0" xfId="0" applyFont="1" applyFill="1" applyAlignment="1">
      <alignment vertical="center"/>
    </xf>
    <xf numFmtId="1" fontId="19" fillId="6" borderId="0" xfId="0" applyNumberFormat="1" applyFont="1" applyFill="1" applyAlignment="1">
      <alignment vertical="center"/>
    </xf>
    <xf numFmtId="0" fontId="19" fillId="0" borderId="0" xfId="0" applyFont="1" applyAlignment="1">
      <alignment vertical="center"/>
    </xf>
    <xf numFmtId="0" fontId="11" fillId="0" borderId="0" xfId="0" applyFont="1" applyAlignment="1">
      <alignment horizontal="left" vertical="center" wrapText="1"/>
    </xf>
    <xf numFmtId="0" fontId="0" fillId="0" borderId="0" xfId="0" applyAlignment="1">
      <alignment horizontal="left"/>
    </xf>
    <xf numFmtId="0" fontId="14" fillId="0" borderId="0" xfId="0" applyFont="1" applyAlignment="1">
      <alignment horizontal="left"/>
    </xf>
    <xf numFmtId="49" fontId="16" fillId="0" borderId="0" xfId="0" applyNumberFormat="1" applyFont="1" applyAlignment="1">
      <alignment horizontal="left" vertical="top" wrapText="1"/>
    </xf>
    <xf numFmtId="1" fontId="0" fillId="5" borderId="1" xfId="0" applyNumberFormat="1" applyFill="1" applyBorder="1" applyAlignment="1">
      <alignment vertical="center"/>
    </xf>
    <xf numFmtId="1" fontId="3" fillId="5" borderId="1" xfId="0" applyNumberFormat="1" applyFont="1" applyFill="1" applyBorder="1" applyAlignment="1">
      <alignment vertical="center"/>
    </xf>
    <xf numFmtId="0" fontId="14" fillId="0" borderId="0" xfId="0" applyFont="1" applyAlignment="1">
      <alignment horizontal="left" vertical="center" wrapText="1"/>
    </xf>
    <xf numFmtId="0" fontId="0" fillId="0" borderId="0" xfId="0" applyFont="1" applyAlignment="1">
      <alignment horizontal="left"/>
    </xf>
    <xf numFmtId="0" fontId="11" fillId="0" borderId="0" xfId="0" applyFont="1" applyAlignment="1">
      <alignment horizontal="left" vertical="top" wrapText="1"/>
    </xf>
    <xf numFmtId="0" fontId="0" fillId="0" borderId="0" xfId="0" applyAlignment="1">
      <alignment horizontal="left" vertical="top"/>
    </xf>
    <xf numFmtId="0" fontId="0" fillId="0" borderId="0" xfId="0" applyAlignment="1">
      <alignment vertical="top"/>
    </xf>
    <xf numFmtId="0" fontId="14" fillId="0" borderId="0" xfId="0" applyFont="1" applyAlignment="1">
      <alignment horizontal="left" vertical="top" wrapText="1"/>
    </xf>
    <xf numFmtId="49" fontId="16" fillId="0" borderId="0" xfId="0" applyNumberFormat="1" applyFont="1" applyAlignment="1">
      <alignment vertical="top" wrapText="1"/>
    </xf>
    <xf numFmtId="49" fontId="11" fillId="0" borderId="0" xfId="0" applyNumberFormat="1" applyFont="1" applyAlignment="1">
      <alignment horizontal="left" vertical="top" wrapText="1"/>
    </xf>
    <xf numFmtId="0" fontId="14" fillId="0" borderId="0" xfId="0" applyFont="1"/>
    <xf numFmtId="0" fontId="11" fillId="0" borderId="0" xfId="0" applyFont="1" applyAlignment="1">
      <alignment horizontal="left" vertical="center" wrapText="1"/>
    </xf>
    <xf numFmtId="0" fontId="20" fillId="6" borderId="0" xfId="0" applyFont="1" applyFill="1" applyBorder="1" applyAlignment="1">
      <alignment horizontal="left" vertical="center" wrapText="1"/>
    </xf>
    <xf numFmtId="0" fontId="19" fillId="6" borderId="0" xfId="0" applyFont="1" applyFill="1" applyBorder="1" applyAlignment="1">
      <alignment horizontal="left" vertical="center" wrapText="1"/>
    </xf>
    <xf numFmtId="0" fontId="12" fillId="0" borderId="0" xfId="0" applyFont="1" applyAlignment="1">
      <alignment horizontal="left" vertical="center" wrapText="1"/>
    </xf>
    <xf numFmtId="0" fontId="18" fillId="10" borderId="0" xfId="0" applyFont="1" applyFill="1" applyBorder="1" applyAlignment="1">
      <alignment horizontal="left" vertical="top" wrapText="1"/>
    </xf>
    <xf numFmtId="0" fontId="14" fillId="10" borderId="0" xfId="0" applyFont="1" applyFill="1" applyBorder="1" applyAlignment="1">
      <alignment horizontal="left" vertical="top" wrapText="1"/>
    </xf>
    <xf numFmtId="0" fontId="14" fillId="10" borderId="0" xfId="0" applyFont="1" applyFill="1" applyBorder="1" applyAlignment="1">
      <alignment horizontal="left" vertical="center" wrapText="1"/>
    </xf>
    <xf numFmtId="0" fontId="0" fillId="0" borderId="0" xfId="0" applyAlignment="1">
      <alignment horizontal="left"/>
    </xf>
    <xf numFmtId="0" fontId="14" fillId="10" borderId="0" xfId="0" applyFont="1" applyFill="1" applyBorder="1" applyAlignment="1">
      <alignment horizontal="left" wrapText="1"/>
    </xf>
    <xf numFmtId="0" fontId="0" fillId="0" borderId="0" xfId="0" applyAlignment="1">
      <alignment horizontal="left" wrapText="1"/>
    </xf>
    <xf numFmtId="0" fontId="16" fillId="0" borderId="0" xfId="0" applyFont="1" applyAlignment="1">
      <alignment horizontal="left" vertical="center" wrapText="1"/>
    </xf>
    <xf numFmtId="0" fontId="14" fillId="0" borderId="0" xfId="0" applyFont="1" applyAlignment="1">
      <alignment horizontal="left" vertical="center" wrapText="1"/>
    </xf>
    <xf numFmtId="0" fontId="21" fillId="0" borderId="0" xfId="3" applyFont="1" applyAlignment="1">
      <alignment horizontal="left" vertical="center" wrapText="1"/>
    </xf>
    <xf numFmtId="0" fontId="14" fillId="0" borderId="0" xfId="0" applyFont="1" applyAlignment="1">
      <alignment horizontal="left"/>
    </xf>
    <xf numFmtId="0" fontId="19" fillId="6" borderId="0" xfId="0" applyFont="1" applyFill="1" applyAlignment="1">
      <alignment horizontal="left" vertical="center"/>
    </xf>
    <xf numFmtId="0" fontId="0" fillId="0" borderId="0" xfId="0" applyAlignment="1">
      <alignment vertical="center" wrapText="1"/>
    </xf>
    <xf numFmtId="0" fontId="0" fillId="0" borderId="8" xfId="0" applyBorder="1" applyAlignment="1">
      <alignment vertical="center" wrapText="1"/>
    </xf>
  </cellXfs>
  <cellStyles count="5">
    <cellStyle name="dbkatalog" xfId="1" xr:uid="{00000000-0005-0000-0000-000000000000}"/>
    <cellStyle name="DB-Katalog" xfId="2" xr:uid="{00000000-0005-0000-0000-000001000000}"/>
    <cellStyle name="Link" xfId="3" builtinId="8"/>
    <cellStyle name="Standard" xfId="0" builtinId="0"/>
    <cellStyle name="test" xfId="4"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5000B"/>
      <rgbColor rgb="00008000"/>
      <rgbColor rgb="00000080"/>
      <rgbColor rgb="00808000"/>
      <rgbColor rgb="00800080"/>
      <rgbColor rgb="00008080"/>
      <rgbColor rgb="00C0C0C0"/>
      <rgbColor rgb="00808080"/>
      <rgbColor rgb="009999FF"/>
      <rgbColor rgb="00993366"/>
      <rgbColor rgb="00FFFFCC"/>
      <rgbColor rgb="00E3E3E3"/>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420E"/>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thierry.suard@fibl.org"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41"/>
  <sheetViews>
    <sheetView showGridLines="0" topLeftCell="A16" zoomScaleNormal="100" zoomScalePageLayoutView="120" workbookViewId="0">
      <selection activeCell="A20" sqref="A20:B32"/>
    </sheetView>
  </sheetViews>
  <sheetFormatPr baseColWidth="10" defaultColWidth="9.08984375" defaultRowHeight="12.5" x14ac:dyDescent="0.25"/>
  <cols>
    <col min="1" max="1" width="3.1796875" style="131" customWidth="1"/>
    <col min="2" max="2" width="85.1796875" style="131" customWidth="1"/>
  </cols>
  <sheetData>
    <row r="1" spans="1:2" ht="74.5" customHeight="1" x14ac:dyDescent="0.25">
      <c r="A1" s="149" t="s">
        <v>189</v>
      </c>
      <c r="B1" s="150"/>
    </row>
    <row r="2" spans="1:2" ht="20.5" customHeight="1" x14ac:dyDescent="0.35">
      <c r="A2" s="153" t="s">
        <v>190</v>
      </c>
      <c r="B2" s="154"/>
    </row>
    <row r="3" spans="1:2" ht="28.5" customHeight="1" x14ac:dyDescent="0.25">
      <c r="A3" s="151" t="s">
        <v>191</v>
      </c>
      <c r="B3" s="151"/>
    </row>
    <row r="4" spans="1:2" ht="25" customHeight="1" x14ac:dyDescent="0.25">
      <c r="A4" s="147" t="s">
        <v>164</v>
      </c>
      <c r="B4" s="147"/>
    </row>
    <row r="5" spans="1:2" ht="10.25" customHeight="1" x14ac:dyDescent="0.25">
      <c r="A5" s="152"/>
      <c r="B5" s="152"/>
    </row>
    <row r="6" spans="1:2" ht="167.4" customHeight="1" x14ac:dyDescent="0.25">
      <c r="A6" s="145" t="s">
        <v>187</v>
      </c>
      <c r="B6" s="145"/>
    </row>
    <row r="7" spans="1:2" ht="3.65" customHeight="1" x14ac:dyDescent="0.25">
      <c r="A7" s="145"/>
      <c r="B7" s="145"/>
    </row>
    <row r="8" spans="1:2" ht="60" customHeight="1" x14ac:dyDescent="0.25">
      <c r="A8" s="145" t="s">
        <v>186</v>
      </c>
      <c r="B8" s="145"/>
    </row>
    <row r="9" spans="1:2" ht="5.4" customHeight="1" x14ac:dyDescent="0.25">
      <c r="A9" s="145"/>
      <c r="B9" s="145"/>
    </row>
    <row r="10" spans="1:2" ht="45" customHeight="1" x14ac:dyDescent="0.25">
      <c r="A10" s="145" t="s">
        <v>128</v>
      </c>
      <c r="B10" s="145"/>
    </row>
    <row r="11" spans="1:2" ht="15.5" x14ac:dyDescent="0.25">
      <c r="A11" s="148" t="s">
        <v>148</v>
      </c>
      <c r="B11" s="148"/>
    </row>
    <row r="12" spans="1:2" ht="15.65" customHeight="1" x14ac:dyDescent="0.25">
      <c r="A12" s="148" t="s">
        <v>149</v>
      </c>
      <c r="B12" s="148"/>
    </row>
    <row r="13" spans="1:2" ht="7.75" customHeight="1" x14ac:dyDescent="0.25">
      <c r="A13" s="148"/>
      <c r="B13" s="148"/>
    </row>
    <row r="14" spans="1:2" ht="45" customHeight="1" x14ac:dyDescent="0.25">
      <c r="A14" s="145" t="s">
        <v>158</v>
      </c>
      <c r="B14" s="145"/>
    </row>
    <row r="15" spans="1:2" ht="15.5" x14ac:dyDescent="0.25">
      <c r="A15" s="145"/>
      <c r="B15" s="145"/>
    </row>
    <row r="16" spans="1:2" ht="25" customHeight="1" x14ac:dyDescent="0.25">
      <c r="A16" s="146" t="s">
        <v>188</v>
      </c>
      <c r="B16" s="147"/>
    </row>
    <row r="17" spans="1:2" ht="15.5" hidden="1" x14ac:dyDescent="0.25">
      <c r="A17" s="130"/>
    </row>
    <row r="18" spans="1:2" ht="15.5" hidden="1" x14ac:dyDescent="0.25">
      <c r="A18" s="130"/>
    </row>
    <row r="19" spans="1:2" s="140" customFormat="1" ht="9.65" customHeight="1" x14ac:dyDescent="0.25">
      <c r="A19" s="138"/>
      <c r="B19" s="139"/>
    </row>
    <row r="20" spans="1:2" s="140" customFormat="1" ht="16.75" customHeight="1" x14ac:dyDescent="0.25">
      <c r="A20" s="133" t="s">
        <v>160</v>
      </c>
      <c r="B20" s="141" t="s">
        <v>159</v>
      </c>
    </row>
    <row r="21" spans="1:2" s="140" customFormat="1" ht="31.75" customHeight="1" x14ac:dyDescent="0.25">
      <c r="A21" s="142" t="s">
        <v>161</v>
      </c>
      <c r="B21" s="143" t="s">
        <v>182</v>
      </c>
    </row>
    <row r="22" spans="1:2" s="140" customFormat="1" ht="16.75" customHeight="1" x14ac:dyDescent="0.25">
      <c r="A22" s="133" t="s">
        <v>162</v>
      </c>
      <c r="B22" s="141" t="s">
        <v>177</v>
      </c>
    </row>
    <row r="23" spans="1:2" s="140" customFormat="1" ht="33.65" customHeight="1" x14ac:dyDescent="0.25">
      <c r="A23" s="133" t="s">
        <v>163</v>
      </c>
      <c r="B23" s="141" t="s">
        <v>185</v>
      </c>
    </row>
    <row r="24" spans="1:2" s="140" customFormat="1" ht="16.75" customHeight="1" x14ac:dyDescent="0.25">
      <c r="A24" s="133" t="s">
        <v>183</v>
      </c>
      <c r="B24" s="141" t="s">
        <v>184</v>
      </c>
    </row>
    <row r="25" spans="1:2" ht="18" customHeight="1" x14ac:dyDescent="0.25">
      <c r="A25" s="130"/>
    </row>
    <row r="26" spans="1:2" ht="15.5" x14ac:dyDescent="0.25">
      <c r="A26" s="155" t="s">
        <v>178</v>
      </c>
      <c r="B26" s="155"/>
    </row>
    <row r="27" spans="1:2" ht="36" customHeight="1" x14ac:dyDescent="0.25">
      <c r="A27" s="156" t="s">
        <v>179</v>
      </c>
      <c r="B27" s="156"/>
    </row>
    <row r="28" spans="1:2" ht="2.4" customHeight="1" x14ac:dyDescent="0.25">
      <c r="A28" s="136"/>
      <c r="B28" s="136"/>
    </row>
    <row r="29" spans="1:2" ht="15.65" customHeight="1" x14ac:dyDescent="0.25">
      <c r="A29" s="156" t="s">
        <v>192</v>
      </c>
      <c r="B29" s="156"/>
    </row>
    <row r="30" spans="1:2" ht="16.75" customHeight="1" x14ac:dyDescent="0.25">
      <c r="A30" s="156" t="s">
        <v>180</v>
      </c>
      <c r="B30" s="156"/>
    </row>
    <row r="31" spans="1:2" s="144" customFormat="1" ht="14.4" customHeight="1" x14ac:dyDescent="0.35">
      <c r="A31" s="157" t="s">
        <v>193</v>
      </c>
      <c r="B31" s="157"/>
    </row>
    <row r="32" spans="1:2" ht="15.5" x14ac:dyDescent="0.35">
      <c r="A32" s="158" t="s">
        <v>194</v>
      </c>
      <c r="B32" s="158"/>
    </row>
    <row r="33" spans="1:2" ht="15.5" x14ac:dyDescent="0.35">
      <c r="A33" s="132"/>
      <c r="B33" s="137"/>
    </row>
    <row r="34" spans="1:2" x14ac:dyDescent="0.25">
      <c r="A34" s="137"/>
      <c r="B34" s="137"/>
    </row>
    <row r="35" spans="1:2" ht="15.5" x14ac:dyDescent="0.35">
      <c r="A35" s="132"/>
      <c r="B35" s="137"/>
    </row>
    <row r="36" spans="1:2" ht="15.5" x14ac:dyDescent="0.35">
      <c r="A36" s="132"/>
    </row>
    <row r="37" spans="1:2" ht="15.5" x14ac:dyDescent="0.35">
      <c r="A37" s="132"/>
    </row>
    <row r="38" spans="1:2" ht="15.5" x14ac:dyDescent="0.35">
      <c r="A38" s="132"/>
    </row>
    <row r="39" spans="1:2" ht="15.5" x14ac:dyDescent="0.35">
      <c r="A39" s="132"/>
    </row>
    <row r="40" spans="1:2" ht="15.5" x14ac:dyDescent="0.35">
      <c r="A40" s="132"/>
    </row>
    <row r="41" spans="1:2" ht="15.5" x14ac:dyDescent="0.35">
      <c r="A41" s="132"/>
    </row>
  </sheetData>
  <mergeCells count="22">
    <mergeCell ref="A26:B26"/>
    <mergeCell ref="A27:B27"/>
    <mergeCell ref="A31:B31"/>
    <mergeCell ref="A32:B32"/>
    <mergeCell ref="A30:B30"/>
    <mergeCell ref="A29:B29"/>
    <mergeCell ref="A1:B1"/>
    <mergeCell ref="A3:B3"/>
    <mergeCell ref="A4:B4"/>
    <mergeCell ref="A5:B5"/>
    <mergeCell ref="A6:B6"/>
    <mergeCell ref="A2:B2"/>
    <mergeCell ref="A7:B7"/>
    <mergeCell ref="A14:B14"/>
    <mergeCell ref="A15:B15"/>
    <mergeCell ref="A16:B16"/>
    <mergeCell ref="A8:B8"/>
    <mergeCell ref="A9:B9"/>
    <mergeCell ref="A10:B10"/>
    <mergeCell ref="A11:B11"/>
    <mergeCell ref="A12:B12"/>
    <mergeCell ref="A13:B13"/>
  </mergeCells>
  <phoneticPr fontId="6" type="noConversion"/>
  <hyperlinks>
    <hyperlink ref="A31" r:id="rId1" xr:uid="{00000000-0004-0000-0000-000000000000}"/>
  </hyperlinks>
  <pageMargins left="0.70866141732283472" right="0.70866141732283472" top="0.78740157480314965" bottom="0.74803149606299213" header="0.31496062992125984" footer="0.31496062992125984"/>
  <pageSetup paperSize="9" orientation="portrait" r:id="rId2"/>
  <headerFooter>
    <oddHeader>&amp;CModellrechnungen Biohochstammobst 2016</oddHeader>
    <oddFooter>&amp;L&amp;G&amp;C© Copyright 2016 FiBL, Frick. Alle Rechte vorbehalten.</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3"/>
  <sheetViews>
    <sheetView showGridLines="0" topLeftCell="A39" zoomScaleNormal="100" zoomScalePageLayoutView="120" workbookViewId="0">
      <selection activeCell="A59" sqref="A59"/>
    </sheetView>
  </sheetViews>
  <sheetFormatPr baseColWidth="10" defaultColWidth="11.453125" defaultRowHeight="12.5" x14ac:dyDescent="0.25"/>
  <cols>
    <col min="1" max="1" width="18.90625" customWidth="1"/>
    <col min="2" max="2" width="27.54296875" customWidth="1"/>
    <col min="3" max="3" width="15.36328125" customWidth="1"/>
    <col min="4" max="4" width="6.6328125" bestFit="1" customWidth="1"/>
    <col min="5" max="5" width="8.54296875" style="1" customWidth="1"/>
    <col min="6" max="6" width="5.81640625" customWidth="1"/>
    <col min="7" max="7" width="6" customWidth="1"/>
  </cols>
  <sheetData>
    <row r="1" spans="1:7" ht="25" customHeight="1" x14ac:dyDescent="0.25">
      <c r="A1" s="147" t="s">
        <v>120</v>
      </c>
      <c r="B1" s="147"/>
      <c r="C1" s="147"/>
      <c r="D1" s="147"/>
      <c r="E1" s="147"/>
    </row>
    <row r="2" spans="1:7" ht="13" thickBot="1" x14ac:dyDescent="0.3">
      <c r="A2" s="16" t="str">
        <f>Erstellung!A2</f>
        <v>Variante mechanisiert, DZV Beiträge/Baum, Mostbirnen, Bio Knospe</v>
      </c>
      <c r="B2" s="16"/>
      <c r="C2" s="16"/>
      <c r="D2" s="16"/>
      <c r="E2" s="41"/>
      <c r="F2" s="16"/>
      <c r="G2" s="16"/>
    </row>
    <row r="3" spans="1:7" ht="16" customHeight="1" thickBot="1" x14ac:dyDescent="0.3">
      <c r="A3" s="12"/>
      <c r="B3" s="12"/>
      <c r="C3" s="12" t="s">
        <v>68</v>
      </c>
      <c r="D3" s="12" t="s">
        <v>69</v>
      </c>
      <c r="E3" s="104" t="s">
        <v>150</v>
      </c>
      <c r="F3" s="16"/>
      <c r="G3" s="16"/>
    </row>
    <row r="4" spans="1:7" ht="13.5" customHeight="1" thickBot="1" x14ac:dyDescent="0.3">
      <c r="A4" s="16" t="s">
        <v>1</v>
      </c>
      <c r="B4" s="16" t="s">
        <v>47</v>
      </c>
      <c r="C4" s="20" t="s">
        <v>70</v>
      </c>
      <c r="D4" s="20" t="s">
        <v>71</v>
      </c>
      <c r="E4" s="105">
        <v>65</v>
      </c>
      <c r="F4" s="16"/>
      <c r="G4" s="16"/>
    </row>
    <row r="5" spans="1:7" ht="13.5" customHeight="1" thickBot="1" x14ac:dyDescent="0.3">
      <c r="A5" s="16"/>
      <c r="B5" s="16" t="s">
        <v>43</v>
      </c>
      <c r="C5" s="20" t="s">
        <v>78</v>
      </c>
      <c r="D5" s="20" t="s">
        <v>79</v>
      </c>
      <c r="E5" s="105">
        <v>12</v>
      </c>
      <c r="F5" s="16"/>
      <c r="G5" s="16"/>
    </row>
    <row r="6" spans="1:7" ht="12" customHeight="1" thickBot="1" x14ac:dyDescent="0.3">
      <c r="A6" s="16"/>
      <c r="B6" s="16"/>
      <c r="C6" s="20"/>
      <c r="D6" s="20"/>
      <c r="E6" s="18"/>
      <c r="F6" s="16"/>
      <c r="G6" s="16"/>
    </row>
    <row r="7" spans="1:7" ht="13.5" customHeight="1" thickBot="1" x14ac:dyDescent="0.3">
      <c r="A7" s="16" t="s">
        <v>2</v>
      </c>
      <c r="B7" s="16" t="s">
        <v>119</v>
      </c>
      <c r="C7" s="20" t="s">
        <v>70</v>
      </c>
      <c r="D7" s="20" t="s">
        <v>71</v>
      </c>
      <c r="E7" s="105">
        <v>10</v>
      </c>
      <c r="F7" s="16"/>
      <c r="G7" s="16"/>
    </row>
    <row r="8" spans="1:7" ht="13.5" customHeight="1" thickBot="1" x14ac:dyDescent="0.3">
      <c r="A8" s="16"/>
      <c r="B8" s="16" t="s">
        <v>118</v>
      </c>
      <c r="C8" s="20" t="s">
        <v>70</v>
      </c>
      <c r="D8" s="20" t="s">
        <v>71</v>
      </c>
      <c r="E8" s="105">
        <v>2.5</v>
      </c>
      <c r="F8" s="16"/>
      <c r="G8" s="16"/>
    </row>
    <row r="9" spans="1:7" ht="13.5" customHeight="1" thickBot="1" x14ac:dyDescent="0.3">
      <c r="A9" s="16"/>
      <c r="B9" s="16" t="s">
        <v>3</v>
      </c>
      <c r="C9" s="20" t="s">
        <v>70</v>
      </c>
      <c r="D9" s="20" t="s">
        <v>71</v>
      </c>
      <c r="E9" s="105">
        <v>0.5</v>
      </c>
      <c r="F9" s="16"/>
      <c r="G9" s="16"/>
    </row>
    <row r="10" spans="1:7" ht="12" customHeight="1" thickBot="1" x14ac:dyDescent="0.3">
      <c r="A10" s="16"/>
      <c r="B10" s="16"/>
      <c r="C10" s="20"/>
      <c r="D10" s="20"/>
      <c r="E10" s="18"/>
      <c r="F10" s="16"/>
      <c r="G10" s="16"/>
    </row>
    <row r="11" spans="1:7" ht="13.5" customHeight="1" thickBot="1" x14ac:dyDescent="0.3">
      <c r="A11" s="16" t="s">
        <v>48</v>
      </c>
      <c r="B11" s="16" t="s">
        <v>86</v>
      </c>
      <c r="C11" s="20" t="s">
        <v>72</v>
      </c>
      <c r="D11" s="20" t="s">
        <v>73</v>
      </c>
      <c r="E11" s="105">
        <v>16</v>
      </c>
      <c r="F11" s="16"/>
      <c r="G11" s="16"/>
    </row>
    <row r="12" spans="1:7" ht="12" customHeight="1" thickBot="1" x14ac:dyDescent="0.3">
      <c r="A12" s="16"/>
      <c r="B12" s="16"/>
      <c r="C12" s="20"/>
      <c r="D12" s="20"/>
      <c r="E12" s="18"/>
      <c r="F12" s="16"/>
      <c r="G12" s="16"/>
    </row>
    <row r="13" spans="1:7" ht="13.5" customHeight="1" thickBot="1" x14ac:dyDescent="0.3">
      <c r="A13" s="16" t="s">
        <v>87</v>
      </c>
      <c r="B13" s="16" t="s">
        <v>137</v>
      </c>
      <c r="C13" s="20" t="s">
        <v>78</v>
      </c>
      <c r="D13" s="20" t="s">
        <v>79</v>
      </c>
      <c r="E13" s="105">
        <v>0</v>
      </c>
      <c r="F13" s="16"/>
      <c r="G13" s="16"/>
    </row>
    <row r="14" spans="1:7" ht="13.5" customHeight="1" thickBot="1" x14ac:dyDescent="0.3">
      <c r="A14" s="16"/>
      <c r="B14" s="16" t="s">
        <v>138</v>
      </c>
      <c r="C14" s="20" t="s">
        <v>78</v>
      </c>
      <c r="D14" s="20" t="s">
        <v>79</v>
      </c>
      <c r="E14" s="105">
        <v>0</v>
      </c>
      <c r="F14" s="16"/>
      <c r="G14" s="16"/>
    </row>
    <row r="15" spans="1:7" ht="12" customHeight="1" thickBot="1" x14ac:dyDescent="0.3">
      <c r="A15" s="16"/>
      <c r="B15" s="16"/>
      <c r="C15" s="20"/>
      <c r="D15" s="20"/>
      <c r="E15" s="106"/>
      <c r="F15" s="16"/>
      <c r="G15" s="16"/>
    </row>
    <row r="16" spans="1:7" ht="13.5" customHeight="1" thickBot="1" x14ac:dyDescent="0.3">
      <c r="A16" s="16"/>
      <c r="B16" s="16" t="s">
        <v>114</v>
      </c>
      <c r="C16" s="20" t="s">
        <v>70</v>
      </c>
      <c r="D16" s="20" t="s">
        <v>71</v>
      </c>
      <c r="E16" s="107">
        <v>60</v>
      </c>
      <c r="F16" s="16"/>
      <c r="G16" s="16"/>
    </row>
    <row r="17" spans="1:7" ht="12" customHeight="1" thickBot="1" x14ac:dyDescent="0.3">
      <c r="A17" s="16"/>
      <c r="B17" s="16"/>
      <c r="C17" s="20"/>
      <c r="D17" s="20"/>
      <c r="E17" s="106"/>
      <c r="F17" s="16"/>
      <c r="G17" s="16"/>
    </row>
    <row r="18" spans="1:7" ht="13.5" customHeight="1" thickBot="1" x14ac:dyDescent="0.3">
      <c r="A18" s="16" t="s">
        <v>4</v>
      </c>
      <c r="B18" s="16" t="s">
        <v>5</v>
      </c>
      <c r="C18" s="20" t="s">
        <v>80</v>
      </c>
      <c r="D18" s="20" t="s">
        <v>81</v>
      </c>
      <c r="E18" s="108">
        <v>80</v>
      </c>
      <c r="F18" s="16"/>
      <c r="G18" s="16"/>
    </row>
    <row r="19" spans="1:7" ht="13.5" customHeight="1" thickBot="1" x14ac:dyDescent="0.3">
      <c r="A19" s="16"/>
      <c r="B19" s="16" t="s">
        <v>115</v>
      </c>
      <c r="C19" s="20" t="s">
        <v>83</v>
      </c>
      <c r="D19" s="20" t="s">
        <v>84</v>
      </c>
      <c r="E19" s="108">
        <v>500</v>
      </c>
      <c r="F19" s="16"/>
      <c r="G19" s="16"/>
    </row>
    <row r="20" spans="1:7" ht="13.5" customHeight="1" thickBot="1" x14ac:dyDescent="0.3">
      <c r="A20" s="16"/>
      <c r="B20" s="16" t="s">
        <v>45</v>
      </c>
      <c r="C20" s="20" t="s">
        <v>83</v>
      </c>
      <c r="D20" s="20" t="s">
        <v>84</v>
      </c>
      <c r="E20" s="109">
        <v>1000</v>
      </c>
      <c r="F20" s="16"/>
      <c r="G20" s="16"/>
    </row>
    <row r="21" spans="1:7" ht="13.5" customHeight="1" thickBot="1" x14ac:dyDescent="0.3">
      <c r="A21" s="16"/>
      <c r="B21" s="16" t="s">
        <v>89</v>
      </c>
      <c r="C21" s="20" t="s">
        <v>83</v>
      </c>
      <c r="D21" s="20" t="s">
        <v>84</v>
      </c>
      <c r="E21" s="105">
        <v>500</v>
      </c>
      <c r="F21" s="16"/>
      <c r="G21" s="46"/>
    </row>
    <row r="22" spans="1:7" ht="13.5" customHeight="1" thickBot="1" x14ac:dyDescent="0.3">
      <c r="A22" s="16"/>
      <c r="B22" s="110" t="s">
        <v>60</v>
      </c>
      <c r="C22" s="20" t="s">
        <v>83</v>
      </c>
      <c r="D22" s="20" t="s">
        <v>84</v>
      </c>
      <c r="E22" s="105">
        <v>48</v>
      </c>
      <c r="F22" s="16"/>
      <c r="G22" s="46"/>
    </row>
    <row r="23" spans="1:7" ht="13.5" customHeight="1" x14ac:dyDescent="0.25">
      <c r="A23" s="16"/>
      <c r="B23" s="110" t="s">
        <v>146</v>
      </c>
      <c r="C23" s="111" t="s">
        <v>102</v>
      </c>
      <c r="D23" s="112" t="s">
        <v>103</v>
      </c>
      <c r="E23" s="113">
        <v>0.98</v>
      </c>
      <c r="F23" s="16"/>
      <c r="G23" s="114"/>
    </row>
    <row r="24" spans="1:7" ht="12" customHeight="1" thickBot="1" x14ac:dyDescent="0.3">
      <c r="A24" s="16"/>
      <c r="B24" s="16"/>
      <c r="C24" s="16"/>
      <c r="D24" s="16"/>
      <c r="E24" s="41"/>
      <c r="F24" s="16"/>
      <c r="G24" s="114"/>
    </row>
    <row r="25" spans="1:7" ht="13.5" customHeight="1" thickBot="1" x14ac:dyDescent="0.3">
      <c r="A25" s="16" t="s">
        <v>140</v>
      </c>
      <c r="B25" s="16" t="s">
        <v>9</v>
      </c>
      <c r="C25" s="20" t="s">
        <v>76</v>
      </c>
      <c r="D25" s="20" t="s">
        <v>77</v>
      </c>
      <c r="E25" s="105">
        <v>28</v>
      </c>
      <c r="F25" s="16"/>
      <c r="G25" s="46"/>
    </row>
    <row r="26" spans="1:7" ht="13.5" customHeight="1" thickBot="1" x14ac:dyDescent="0.3">
      <c r="A26" s="16"/>
      <c r="B26" s="16" t="s">
        <v>10</v>
      </c>
      <c r="C26" s="20" t="s">
        <v>76</v>
      </c>
      <c r="D26" s="20" t="s">
        <v>77</v>
      </c>
      <c r="E26" s="105">
        <v>17</v>
      </c>
      <c r="F26" s="16"/>
      <c r="G26" s="46"/>
    </row>
    <row r="27" spans="1:7" ht="13.5" customHeight="1" thickBot="1" x14ac:dyDescent="0.3">
      <c r="A27" s="16"/>
      <c r="B27" s="16" t="s">
        <v>11</v>
      </c>
      <c r="C27" s="20" t="s">
        <v>76</v>
      </c>
      <c r="D27" s="20" t="s">
        <v>77</v>
      </c>
      <c r="E27" s="105">
        <v>12</v>
      </c>
      <c r="F27" s="16"/>
      <c r="G27" s="16"/>
    </row>
    <row r="28" spans="1:7" ht="13.5" customHeight="1" thickBot="1" x14ac:dyDescent="0.3">
      <c r="A28" s="16"/>
      <c r="B28" s="16" t="s">
        <v>49</v>
      </c>
      <c r="C28" s="20" t="s">
        <v>76</v>
      </c>
      <c r="D28" s="20" t="s">
        <v>77</v>
      </c>
      <c r="E28" s="105">
        <v>15</v>
      </c>
      <c r="F28" s="16"/>
      <c r="G28" s="16"/>
    </row>
    <row r="29" spans="1:7" ht="13.5" customHeight="1" thickBot="1" x14ac:dyDescent="0.3">
      <c r="A29" s="16"/>
      <c r="B29" s="16" t="s">
        <v>134</v>
      </c>
      <c r="C29" s="20" t="s">
        <v>121</v>
      </c>
      <c r="D29" s="20" t="s">
        <v>71</v>
      </c>
      <c r="E29" s="105">
        <v>1</v>
      </c>
      <c r="F29" s="16"/>
      <c r="G29" s="16"/>
    </row>
    <row r="30" spans="1:7" ht="13.5" customHeight="1" thickBot="1" x14ac:dyDescent="0.3">
      <c r="A30" s="16"/>
      <c r="B30" s="16" t="s">
        <v>132</v>
      </c>
      <c r="C30" s="20" t="s">
        <v>76</v>
      </c>
      <c r="D30" s="20" t="s">
        <v>77</v>
      </c>
      <c r="E30" s="105">
        <v>25</v>
      </c>
      <c r="F30" s="16"/>
      <c r="G30" s="16"/>
    </row>
    <row r="31" spans="1:7" ht="13.5" customHeight="1" thickBot="1" x14ac:dyDescent="0.3">
      <c r="A31" s="16"/>
      <c r="B31" s="16" t="s">
        <v>139</v>
      </c>
      <c r="C31" s="20" t="s">
        <v>76</v>
      </c>
      <c r="D31" s="20" t="s">
        <v>77</v>
      </c>
      <c r="E31" s="105">
        <v>47</v>
      </c>
      <c r="F31" s="16"/>
      <c r="G31" s="16"/>
    </row>
    <row r="32" spans="1:7" ht="13.5" customHeight="1" thickBot="1" x14ac:dyDescent="0.3">
      <c r="A32" s="16"/>
      <c r="B32" s="16" t="s">
        <v>40</v>
      </c>
      <c r="C32" s="20" t="s">
        <v>76</v>
      </c>
      <c r="D32" s="20" t="s">
        <v>77</v>
      </c>
      <c r="E32" s="108">
        <v>20</v>
      </c>
      <c r="F32" s="16"/>
      <c r="G32" s="16"/>
    </row>
    <row r="33" spans="1:7" ht="13.5" customHeight="1" thickBot="1" x14ac:dyDescent="0.3">
      <c r="A33" s="16"/>
      <c r="B33" s="16" t="s">
        <v>104</v>
      </c>
      <c r="C33" s="20" t="s">
        <v>76</v>
      </c>
      <c r="D33" s="20" t="s">
        <v>77</v>
      </c>
      <c r="E33" s="105">
        <v>25</v>
      </c>
      <c r="F33" s="16"/>
      <c r="G33" s="16"/>
    </row>
    <row r="34" spans="1:7" ht="13.5" customHeight="1" thickBot="1" x14ac:dyDescent="0.3">
      <c r="A34" s="16"/>
      <c r="B34" s="16" t="s">
        <v>51</v>
      </c>
      <c r="C34" s="20" t="s">
        <v>76</v>
      </c>
      <c r="D34" s="20" t="s">
        <v>77</v>
      </c>
      <c r="E34" s="105">
        <v>15</v>
      </c>
      <c r="F34" s="16"/>
      <c r="G34" s="16"/>
    </row>
    <row r="35" spans="1:7" ht="13.5" customHeight="1" thickBot="1" x14ac:dyDescent="0.3">
      <c r="A35" s="16"/>
      <c r="B35" s="16" t="s">
        <v>135</v>
      </c>
      <c r="C35" s="20" t="s">
        <v>76</v>
      </c>
      <c r="D35" s="20" t="s">
        <v>77</v>
      </c>
      <c r="E35" s="105">
        <v>80</v>
      </c>
      <c r="F35" s="16"/>
      <c r="G35" s="16"/>
    </row>
    <row r="36" spans="1:7" ht="13.5" customHeight="1" thickBot="1" x14ac:dyDescent="0.3">
      <c r="A36" s="16"/>
      <c r="B36" s="16" t="s">
        <v>101</v>
      </c>
      <c r="C36" s="20" t="s">
        <v>76</v>
      </c>
      <c r="D36" s="20" t="s">
        <v>77</v>
      </c>
      <c r="E36" s="105">
        <v>27</v>
      </c>
      <c r="F36" s="16"/>
      <c r="G36" s="16"/>
    </row>
    <row r="37" spans="1:7" ht="9" customHeight="1" thickBot="1" x14ac:dyDescent="0.3">
      <c r="A37" s="16"/>
      <c r="B37" s="16"/>
      <c r="C37" s="115"/>
      <c r="D37" s="115"/>
      <c r="E37" s="41"/>
      <c r="F37" s="16"/>
      <c r="G37" s="16"/>
    </row>
    <row r="38" spans="1:7" ht="13.5" customHeight="1" thickBot="1" x14ac:dyDescent="0.3">
      <c r="A38" s="16" t="s">
        <v>12</v>
      </c>
      <c r="B38" s="46" t="s">
        <v>55</v>
      </c>
      <c r="C38" s="20" t="s">
        <v>76</v>
      </c>
      <c r="D38" s="20" t="s">
        <v>77</v>
      </c>
      <c r="E38" s="105">
        <v>35</v>
      </c>
      <c r="F38" s="16"/>
      <c r="G38" s="116"/>
    </row>
    <row r="39" spans="1:7" ht="9" customHeight="1" thickBot="1" x14ac:dyDescent="0.3">
      <c r="A39" s="16"/>
      <c r="B39" s="16"/>
      <c r="C39" s="16"/>
      <c r="D39" s="16"/>
      <c r="E39" s="41"/>
      <c r="F39" s="16"/>
      <c r="G39" s="16"/>
    </row>
    <row r="40" spans="1:7" ht="13.5" customHeight="1" thickBot="1" x14ac:dyDescent="0.3">
      <c r="A40" s="16" t="s">
        <v>13</v>
      </c>
      <c r="B40" s="16" t="s">
        <v>85</v>
      </c>
      <c r="C40" s="20" t="s">
        <v>83</v>
      </c>
      <c r="D40" s="20" t="s">
        <v>84</v>
      </c>
      <c r="E40" s="108">
        <v>22</v>
      </c>
      <c r="F40" s="16"/>
      <c r="G40" s="16"/>
    </row>
    <row r="41" spans="1:7" ht="13.5" customHeight="1" thickBot="1" x14ac:dyDescent="0.3">
      <c r="A41" s="16"/>
      <c r="B41" s="16"/>
      <c r="C41" s="111"/>
      <c r="D41" s="111"/>
      <c r="E41" s="18"/>
      <c r="F41" s="16"/>
      <c r="G41" s="16"/>
    </row>
    <row r="42" spans="1:7" ht="13.5" customHeight="1" thickBot="1" x14ac:dyDescent="0.3">
      <c r="A42" s="45" t="s">
        <v>15</v>
      </c>
      <c r="B42" s="45"/>
      <c r="C42" s="29" t="s">
        <v>90</v>
      </c>
      <c r="D42" s="29" t="s">
        <v>91</v>
      </c>
      <c r="E42" s="105">
        <v>700</v>
      </c>
      <c r="F42" s="16"/>
      <c r="G42" s="16"/>
    </row>
    <row r="43" spans="1:7" ht="13.5" customHeight="1" thickBot="1" x14ac:dyDescent="0.3">
      <c r="A43" s="16"/>
      <c r="B43" s="16"/>
      <c r="C43" s="29"/>
      <c r="D43" s="29"/>
      <c r="E43" s="18"/>
      <c r="F43" s="16"/>
      <c r="G43" s="16"/>
    </row>
    <row r="44" spans="1:7" ht="13.5" customHeight="1" thickBot="1" x14ac:dyDescent="0.3">
      <c r="A44" s="16" t="s">
        <v>88</v>
      </c>
      <c r="B44" s="16" t="s">
        <v>74</v>
      </c>
      <c r="C44" s="20" t="s">
        <v>75</v>
      </c>
      <c r="D44" s="20" t="s">
        <v>77</v>
      </c>
      <c r="E44" s="105">
        <v>32</v>
      </c>
      <c r="F44" s="16"/>
      <c r="G44" s="16"/>
    </row>
    <row r="45" spans="1:7" ht="9.65" customHeight="1" thickBot="1" x14ac:dyDescent="0.3">
      <c r="A45" s="16"/>
      <c r="B45" s="16"/>
      <c r="C45" s="16"/>
      <c r="D45" s="16"/>
      <c r="E45" s="41"/>
      <c r="F45" s="16"/>
      <c r="G45" s="16"/>
    </row>
    <row r="46" spans="1:7" ht="13.5" customHeight="1" thickBot="1" x14ac:dyDescent="0.3">
      <c r="A46" s="16" t="s">
        <v>141</v>
      </c>
      <c r="B46" s="16"/>
      <c r="C46" s="20" t="s">
        <v>78</v>
      </c>
      <c r="D46" s="20" t="s">
        <v>79</v>
      </c>
      <c r="E46" s="105">
        <v>0.3</v>
      </c>
      <c r="F46" s="16"/>
      <c r="G46" s="16"/>
    </row>
    <row r="47" spans="1:7" ht="13.5" customHeight="1" thickBot="1" x14ac:dyDescent="0.3">
      <c r="A47" s="16" t="s">
        <v>46</v>
      </c>
      <c r="B47" s="16"/>
      <c r="C47" s="20"/>
      <c r="D47" s="20"/>
      <c r="E47" s="20"/>
      <c r="F47" s="16"/>
      <c r="G47" s="16"/>
    </row>
    <row r="48" spans="1:7" ht="7.75" customHeight="1" thickBot="1" x14ac:dyDescent="0.3">
      <c r="A48" s="16"/>
      <c r="B48" s="16"/>
      <c r="C48" s="16"/>
      <c r="D48" s="16"/>
      <c r="E48" s="41"/>
      <c r="F48" s="16"/>
      <c r="G48" s="16"/>
    </row>
    <row r="49" spans="1:10" ht="13.5" customHeight="1" thickBot="1" x14ac:dyDescent="0.3">
      <c r="A49" s="16" t="s">
        <v>122</v>
      </c>
      <c r="B49" s="16"/>
      <c r="C49" s="29" t="s">
        <v>90</v>
      </c>
      <c r="D49" s="29" t="s">
        <v>91</v>
      </c>
      <c r="E49" s="117">
        <v>0</v>
      </c>
      <c r="F49" s="16"/>
      <c r="G49" s="16"/>
    </row>
    <row r="50" spans="1:10" ht="13.5" customHeight="1" thickBot="1" x14ac:dyDescent="0.3">
      <c r="A50" s="16" t="s">
        <v>30</v>
      </c>
      <c r="B50" s="16"/>
      <c r="C50" s="20" t="s">
        <v>123</v>
      </c>
      <c r="D50" s="20">
        <v>1</v>
      </c>
      <c r="E50" s="118">
        <v>200</v>
      </c>
      <c r="F50" s="16"/>
      <c r="G50" s="16"/>
    </row>
    <row r="51" spans="1:10" ht="13.5" customHeight="1" thickBot="1" x14ac:dyDescent="0.3">
      <c r="A51" s="16"/>
      <c r="B51" s="16"/>
      <c r="C51" s="16"/>
      <c r="D51" s="16"/>
      <c r="E51" s="41"/>
      <c r="F51" s="119" t="s">
        <v>106</v>
      </c>
      <c r="G51" s="120" t="s">
        <v>53</v>
      </c>
    </row>
    <row r="52" spans="1:10" ht="13.5" customHeight="1" thickBot="1" x14ac:dyDescent="0.3">
      <c r="A52" s="16" t="s">
        <v>143</v>
      </c>
      <c r="B52" s="16" t="s">
        <v>105</v>
      </c>
      <c r="C52" s="20" t="s">
        <v>92</v>
      </c>
      <c r="D52" s="121" t="s">
        <v>93</v>
      </c>
      <c r="E52" s="105">
        <v>0</v>
      </c>
      <c r="F52" s="122">
        <v>2</v>
      </c>
      <c r="G52" s="123">
        <f>E52*F52</f>
        <v>0</v>
      </c>
    </row>
    <row r="53" spans="1:10" ht="13.5" customHeight="1" thickBot="1" x14ac:dyDescent="0.3">
      <c r="A53" s="16"/>
      <c r="B53" s="16" t="s">
        <v>94</v>
      </c>
      <c r="C53" s="20" t="s">
        <v>92</v>
      </c>
      <c r="D53" s="121" t="s">
        <v>93</v>
      </c>
      <c r="E53" s="105">
        <v>10</v>
      </c>
      <c r="F53" s="122">
        <v>3</v>
      </c>
      <c r="G53" s="123">
        <f>E53*F53</f>
        <v>30</v>
      </c>
    </row>
    <row r="54" spans="1:10" ht="13.5" customHeight="1" thickBot="1" x14ac:dyDescent="0.3">
      <c r="A54" s="16"/>
      <c r="B54" s="16" t="s">
        <v>95</v>
      </c>
      <c r="C54" s="20" t="s">
        <v>92</v>
      </c>
      <c r="D54" s="121" t="s">
        <v>93</v>
      </c>
      <c r="E54" s="105">
        <v>35</v>
      </c>
      <c r="F54" s="122">
        <v>5</v>
      </c>
      <c r="G54" s="123">
        <f>E54*F54</f>
        <v>175</v>
      </c>
    </row>
    <row r="55" spans="1:10" ht="13.5" customHeight="1" thickBot="1" x14ac:dyDescent="0.3">
      <c r="A55" s="16"/>
      <c r="B55" s="16" t="s">
        <v>96</v>
      </c>
      <c r="C55" s="20" t="s">
        <v>92</v>
      </c>
      <c r="D55" s="121" t="s">
        <v>93</v>
      </c>
      <c r="E55" s="105">
        <v>150</v>
      </c>
      <c r="F55" s="122">
        <v>5</v>
      </c>
      <c r="G55" s="123">
        <f>E55*F55</f>
        <v>750</v>
      </c>
    </row>
    <row r="56" spans="1:10" ht="13.5" customHeight="1" thickBot="1" x14ac:dyDescent="0.3">
      <c r="A56" s="16"/>
      <c r="B56" s="16" t="s">
        <v>97</v>
      </c>
      <c r="C56" s="20" t="s">
        <v>92</v>
      </c>
      <c r="D56" s="121" t="s">
        <v>93</v>
      </c>
      <c r="E56" s="124">
        <f>G56/F56</f>
        <v>63.666666666666664</v>
      </c>
      <c r="F56" s="125">
        <f>SUM(F52:F55)</f>
        <v>15</v>
      </c>
      <c r="G56" s="126">
        <f>SUM(G52:G55)</f>
        <v>955</v>
      </c>
    </row>
    <row r="57" spans="1:10" ht="13.75" customHeight="1" thickBot="1" x14ac:dyDescent="0.3">
      <c r="A57" s="16"/>
      <c r="B57" s="16" t="s">
        <v>98</v>
      </c>
      <c r="C57" s="20" t="s">
        <v>99</v>
      </c>
      <c r="D57" s="121" t="s">
        <v>100</v>
      </c>
      <c r="E57" s="105">
        <v>25000</v>
      </c>
      <c r="F57" s="16"/>
      <c r="G57" s="16"/>
    </row>
    <row r="58" spans="1:10" ht="11.25" customHeight="1" x14ac:dyDescent="0.25"/>
    <row r="59" spans="1:10" ht="14.4" customHeight="1" x14ac:dyDescent="0.3">
      <c r="A59" s="10" t="s">
        <v>181</v>
      </c>
    </row>
    <row r="60" spans="1:10" x14ac:dyDescent="0.25">
      <c r="J60" s="2"/>
    </row>
    <row r="61" spans="1:10" x14ac:dyDescent="0.25">
      <c r="J61" s="2"/>
    </row>
    <row r="62" spans="1:10" x14ac:dyDescent="0.25">
      <c r="J62" s="2"/>
    </row>
    <row r="63" spans="1:10" x14ac:dyDescent="0.25">
      <c r="H63" s="10"/>
      <c r="J63" s="4"/>
    </row>
  </sheetData>
  <protectedRanges>
    <protectedRange sqref="E4:E5 E7:E9 E11 E13:E14 E16 E18:E23 E25:E36 E38 E40 E42 E44 E46 E49:E50 E52:E55 E57" name="Bereich1"/>
  </protectedRanges>
  <mergeCells count="1">
    <mergeCell ref="A1:E1"/>
  </mergeCells>
  <phoneticPr fontId="6" type="noConversion"/>
  <pageMargins left="0.70866141732283472" right="0.70866141732283472" top="0.78740157480314965" bottom="0.74803149606299213" header="0.31496062992125984" footer="0.31496062992125984"/>
  <pageSetup paperSize="9" orientation="portrait" r:id="rId1"/>
  <headerFooter>
    <oddHeader>&amp;CModellrechnungen Biohochstammobst 2016</oddHeader>
    <oddFooter>&amp;L&amp;G&amp;C© Copyright 2016 FiBL, Frick. Alle Rechte vorbehalten.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dimension ref="A1:E50"/>
  <sheetViews>
    <sheetView showGridLines="0" topLeftCell="A25" zoomScaleNormal="100" zoomScalePageLayoutView="120" workbookViewId="0">
      <selection activeCell="B6" sqref="B6"/>
    </sheetView>
  </sheetViews>
  <sheetFormatPr baseColWidth="10" defaultColWidth="11.453125" defaultRowHeight="12.5" x14ac:dyDescent="0.25"/>
  <cols>
    <col min="1" max="1" width="21" customWidth="1"/>
    <col min="2" max="2" width="37.81640625" customWidth="1"/>
    <col min="3" max="3" width="6.90625" customWidth="1"/>
    <col min="4" max="4" width="11.453125" style="1" customWidth="1"/>
    <col min="5" max="5" width="11.453125" style="2" customWidth="1"/>
  </cols>
  <sheetData>
    <row r="1" spans="1:5" s="16" customFormat="1" ht="25" customHeight="1" x14ac:dyDescent="0.25">
      <c r="A1" s="147" t="str">
        <f>CONCATENATE("Erstellungskosten eines Obstgartens mit ",C4," Bäume/ha")</f>
        <v>Erstellungskosten eines Obstgartens mit 100 Bäume/ha</v>
      </c>
      <c r="B1" s="147"/>
      <c r="C1" s="147"/>
      <c r="D1" s="147"/>
      <c r="E1" s="147"/>
    </row>
    <row r="2" spans="1:5" ht="13" thickBot="1" x14ac:dyDescent="0.3">
      <c r="A2" s="11" t="s">
        <v>156</v>
      </c>
      <c r="B2" s="11"/>
      <c r="C2" s="11"/>
      <c r="D2" s="11"/>
      <c r="E2" s="11"/>
    </row>
    <row r="3" spans="1:5" ht="15" customHeight="1" thickBot="1" x14ac:dyDescent="0.3">
      <c r="A3" s="12"/>
      <c r="B3" s="12"/>
      <c r="C3" s="13" t="s">
        <v>0</v>
      </c>
      <c r="D3" s="14" t="s">
        <v>150</v>
      </c>
      <c r="E3" s="15" t="s">
        <v>155</v>
      </c>
    </row>
    <row r="4" spans="1:5" ht="13" thickBot="1" x14ac:dyDescent="0.3">
      <c r="A4" s="16" t="s">
        <v>1</v>
      </c>
      <c r="B4" s="16" t="s">
        <v>108</v>
      </c>
      <c r="C4" s="17">
        <v>100</v>
      </c>
      <c r="D4" s="18">
        <f>Kosten!$E$4</f>
        <v>65</v>
      </c>
      <c r="E4" s="19">
        <f>C4*D4</f>
        <v>6500</v>
      </c>
    </row>
    <row r="5" spans="1:5" ht="13" thickBot="1" x14ac:dyDescent="0.3">
      <c r="A5" s="16"/>
      <c r="B5" s="16"/>
      <c r="C5" s="20"/>
      <c r="D5" s="18"/>
      <c r="E5" s="19"/>
    </row>
    <row r="6" spans="1:5" ht="13" thickBot="1" x14ac:dyDescent="0.3">
      <c r="A6" s="16" t="s">
        <v>2</v>
      </c>
      <c r="B6" s="16" t="s">
        <v>42</v>
      </c>
      <c r="C6" s="17">
        <v>100</v>
      </c>
      <c r="D6" s="18">
        <f>Kosten!$E$7</f>
        <v>10</v>
      </c>
      <c r="E6" s="19">
        <f>C6*D6</f>
        <v>1000</v>
      </c>
    </row>
    <row r="7" spans="1:5" ht="13" thickBot="1" x14ac:dyDescent="0.3">
      <c r="A7" s="16"/>
      <c r="B7" s="16" t="s">
        <v>41</v>
      </c>
      <c r="C7" s="17">
        <v>100</v>
      </c>
      <c r="D7" s="18">
        <f>Kosten!$E$8</f>
        <v>2.5</v>
      </c>
      <c r="E7" s="19">
        <f>C7*D7</f>
        <v>250</v>
      </c>
    </row>
    <row r="8" spans="1:5" ht="13" thickBot="1" x14ac:dyDescent="0.3">
      <c r="A8" s="16"/>
      <c r="B8" s="16" t="s">
        <v>3</v>
      </c>
      <c r="C8" s="17">
        <v>100</v>
      </c>
      <c r="D8" s="18">
        <f>Kosten!$E$9</f>
        <v>0.5</v>
      </c>
      <c r="E8" s="19">
        <f>C8*D8</f>
        <v>50</v>
      </c>
    </row>
    <row r="9" spans="1:5" ht="13" thickBot="1" x14ac:dyDescent="0.3">
      <c r="A9" s="16"/>
      <c r="B9" s="16"/>
      <c r="C9" s="20"/>
      <c r="D9" s="18"/>
      <c r="E9" s="19"/>
    </row>
    <row r="10" spans="1:5" ht="13" thickBot="1" x14ac:dyDescent="0.3">
      <c r="A10" s="16" t="s">
        <v>4</v>
      </c>
      <c r="B10" s="16" t="str">
        <f>CONCATENATE("Einsaat Dauerwiese (",Kosten!$D$5,")")</f>
        <v>Einsaat Dauerwiese (kg)</v>
      </c>
      <c r="C10" s="21">
        <v>35</v>
      </c>
      <c r="D10" s="18">
        <f>Kosten!$E$5</f>
        <v>12</v>
      </c>
      <c r="E10" s="19">
        <f>C10*D10</f>
        <v>420</v>
      </c>
    </row>
    <row r="11" spans="1:5" ht="13" thickBot="1" x14ac:dyDescent="0.3">
      <c r="A11" s="16"/>
      <c r="B11" s="16" t="s">
        <v>5</v>
      </c>
      <c r="C11" s="20"/>
      <c r="D11" s="18"/>
      <c r="E11" s="19">
        <f>Kosten!$E$18</f>
        <v>80</v>
      </c>
    </row>
    <row r="12" spans="1:5" ht="13" thickBot="1" x14ac:dyDescent="0.3">
      <c r="A12" s="16"/>
      <c r="B12" s="16" t="s">
        <v>117</v>
      </c>
      <c r="C12" s="20"/>
      <c r="D12" s="18"/>
      <c r="E12" s="19">
        <f>Kosten!$E$19</f>
        <v>500</v>
      </c>
    </row>
    <row r="13" spans="1:5" ht="13" thickBot="1" x14ac:dyDescent="0.3">
      <c r="A13" s="16"/>
      <c r="B13" s="16" t="s">
        <v>45</v>
      </c>
      <c r="C13" s="22"/>
      <c r="D13" s="23"/>
      <c r="E13" s="19">
        <f>Kosten!$E$20</f>
        <v>1000</v>
      </c>
    </row>
    <row r="14" spans="1:5" ht="13" thickBot="1" x14ac:dyDescent="0.3">
      <c r="A14" s="16"/>
      <c r="B14" s="16" t="s">
        <v>107</v>
      </c>
      <c r="C14" s="24">
        <v>5</v>
      </c>
      <c r="D14" s="18">
        <f>Kosten!$E$16</f>
        <v>60</v>
      </c>
      <c r="E14" s="25">
        <f>C14*D14</f>
        <v>300</v>
      </c>
    </row>
    <row r="15" spans="1:5" ht="15" customHeight="1" thickBot="1" x14ac:dyDescent="0.3">
      <c r="A15" s="26" t="s">
        <v>7</v>
      </c>
      <c r="B15" s="26"/>
      <c r="C15" s="26"/>
      <c r="D15" s="27"/>
      <c r="E15" s="28">
        <f>SUM(E4:E14)</f>
        <v>10100</v>
      </c>
    </row>
    <row r="16" spans="1:5" ht="13" thickBot="1" x14ac:dyDescent="0.3">
      <c r="A16" s="16"/>
      <c r="B16" s="16"/>
      <c r="C16" s="29"/>
      <c r="D16" s="30"/>
      <c r="E16" s="31"/>
    </row>
    <row r="17" spans="1:5" ht="13" thickBot="1" x14ac:dyDescent="0.3">
      <c r="A17" s="16" t="s">
        <v>140</v>
      </c>
      <c r="B17" s="16" t="s">
        <v>9</v>
      </c>
      <c r="C17" s="21">
        <v>5</v>
      </c>
      <c r="D17" s="18">
        <f>Kosten!$E$25</f>
        <v>28</v>
      </c>
      <c r="E17" s="19">
        <f>C17*D17</f>
        <v>140</v>
      </c>
    </row>
    <row r="18" spans="1:5" ht="13" thickBot="1" x14ac:dyDescent="0.3">
      <c r="A18" s="16"/>
      <c r="B18" s="16" t="s">
        <v>11</v>
      </c>
      <c r="C18" s="21">
        <v>2</v>
      </c>
      <c r="D18" s="18">
        <f>Kosten!$E$27</f>
        <v>12</v>
      </c>
      <c r="E18" s="19">
        <f>C18*D18</f>
        <v>24</v>
      </c>
    </row>
    <row r="19" spans="1:5" ht="13" thickBot="1" x14ac:dyDescent="0.3">
      <c r="A19" s="16"/>
      <c r="B19" s="16" t="s">
        <v>49</v>
      </c>
      <c r="C19" s="21">
        <v>10</v>
      </c>
      <c r="D19" s="18">
        <f>Kosten!$E$28</f>
        <v>15</v>
      </c>
      <c r="E19" s="19">
        <f>C19*D19</f>
        <v>150</v>
      </c>
    </row>
    <row r="20" spans="1:5" ht="13" thickBot="1" x14ac:dyDescent="0.3">
      <c r="A20" s="16"/>
      <c r="B20" s="16" t="s">
        <v>36</v>
      </c>
      <c r="C20" s="21">
        <v>100</v>
      </c>
      <c r="D20" s="18">
        <f>Kosten!$E$29</f>
        <v>1</v>
      </c>
      <c r="E20" s="19">
        <f>C20*D20</f>
        <v>100</v>
      </c>
    </row>
    <row r="21" spans="1:5" ht="13" thickBot="1" x14ac:dyDescent="0.3">
      <c r="A21" s="16" t="s">
        <v>12</v>
      </c>
      <c r="B21" s="16" t="s">
        <v>54</v>
      </c>
      <c r="C21" s="21">
        <v>25</v>
      </c>
      <c r="D21" s="18">
        <f>Kosten!$E$38</f>
        <v>35</v>
      </c>
      <c r="E21" s="19">
        <f>C21*D21</f>
        <v>875</v>
      </c>
    </row>
    <row r="22" spans="1:5" ht="13" thickBot="1" x14ac:dyDescent="0.3">
      <c r="A22" s="16" t="s">
        <v>13</v>
      </c>
      <c r="B22" s="16"/>
      <c r="C22" s="20"/>
      <c r="D22" s="18"/>
      <c r="E22" s="19">
        <f>Kosten!$E$40</f>
        <v>22</v>
      </c>
    </row>
    <row r="23" spans="1:5" ht="13" thickBot="1" x14ac:dyDescent="0.3">
      <c r="A23" s="16"/>
      <c r="B23" s="16"/>
      <c r="C23" s="22"/>
      <c r="D23" s="18"/>
      <c r="E23" s="19"/>
    </row>
    <row r="24" spans="1:5" ht="15" customHeight="1" thickBot="1" x14ac:dyDescent="0.3">
      <c r="A24" s="32" t="s">
        <v>14</v>
      </c>
      <c r="B24" s="33"/>
      <c r="C24" s="20"/>
      <c r="D24" s="18"/>
      <c r="E24" s="19">
        <f>SUM(E17:E22)</f>
        <v>1311</v>
      </c>
    </row>
    <row r="25" spans="1:5" ht="13" thickBot="1" x14ac:dyDescent="0.3">
      <c r="A25" s="16"/>
      <c r="B25" s="16"/>
      <c r="C25" s="29"/>
      <c r="D25" s="18"/>
      <c r="E25" s="19"/>
    </row>
    <row r="26" spans="1:5" ht="13" thickBot="1" x14ac:dyDescent="0.3">
      <c r="A26" s="16" t="s">
        <v>16</v>
      </c>
      <c r="B26" s="16" t="s">
        <v>82</v>
      </c>
      <c r="C26" s="21">
        <v>5</v>
      </c>
      <c r="D26" s="18">
        <f>Kosten!$E$44</f>
        <v>32</v>
      </c>
      <c r="E26" s="19">
        <f t="shared" ref="E26:E33" si="0">C26*D26</f>
        <v>160</v>
      </c>
    </row>
    <row r="27" spans="1:5" ht="13" thickBot="1" x14ac:dyDescent="0.3">
      <c r="A27" s="16"/>
      <c r="B27" s="16" t="s">
        <v>43</v>
      </c>
      <c r="C27" s="21">
        <v>2</v>
      </c>
      <c r="D27" s="18">
        <f>Kosten!$E$44</f>
        <v>32</v>
      </c>
      <c r="E27" s="19">
        <f t="shared" si="0"/>
        <v>64</v>
      </c>
    </row>
    <row r="28" spans="1:5" ht="13" thickBot="1" x14ac:dyDescent="0.3">
      <c r="A28" s="16"/>
      <c r="B28" s="16" t="s">
        <v>17</v>
      </c>
      <c r="C28" s="21">
        <v>0.5</v>
      </c>
      <c r="D28" s="18">
        <f>Kosten!$E$44</f>
        <v>32</v>
      </c>
      <c r="E28" s="19">
        <f t="shared" si="0"/>
        <v>16</v>
      </c>
    </row>
    <row r="29" spans="1:5" ht="13" thickBot="1" x14ac:dyDescent="0.3">
      <c r="A29" s="16"/>
      <c r="B29" s="16" t="s">
        <v>6</v>
      </c>
      <c r="C29" s="21">
        <v>10</v>
      </c>
      <c r="D29" s="18">
        <f>Kosten!$E$44</f>
        <v>32</v>
      </c>
      <c r="E29" s="34">
        <f>C29*D29</f>
        <v>320</v>
      </c>
    </row>
    <row r="30" spans="1:5" ht="13" thickBot="1" x14ac:dyDescent="0.3">
      <c r="A30" s="16"/>
      <c r="B30" s="16" t="s">
        <v>18</v>
      </c>
      <c r="C30" s="21">
        <v>10</v>
      </c>
      <c r="D30" s="18">
        <f>Kosten!$E$44</f>
        <v>32</v>
      </c>
      <c r="E30" s="19">
        <f t="shared" si="0"/>
        <v>320</v>
      </c>
    </row>
    <row r="31" spans="1:5" ht="13" thickBot="1" x14ac:dyDescent="0.3">
      <c r="A31" s="16"/>
      <c r="B31" s="16" t="s">
        <v>19</v>
      </c>
      <c r="C31" s="21">
        <v>30</v>
      </c>
      <c r="D31" s="18">
        <f>Kosten!$E$44</f>
        <v>32</v>
      </c>
      <c r="E31" s="19">
        <f t="shared" si="0"/>
        <v>960</v>
      </c>
    </row>
    <row r="32" spans="1:5" ht="13" thickBot="1" x14ac:dyDescent="0.3">
      <c r="A32" s="16"/>
      <c r="B32" s="16" t="s">
        <v>37</v>
      </c>
      <c r="C32" s="21">
        <v>5</v>
      </c>
      <c r="D32" s="18">
        <f>Kosten!$E$44</f>
        <v>32</v>
      </c>
      <c r="E32" s="19">
        <f t="shared" si="0"/>
        <v>160</v>
      </c>
    </row>
    <row r="33" spans="1:5" ht="13" thickBot="1" x14ac:dyDescent="0.3">
      <c r="A33" s="16"/>
      <c r="B33" s="16" t="s">
        <v>109</v>
      </c>
      <c r="C33" s="24">
        <v>20</v>
      </c>
      <c r="D33" s="18">
        <f>Kosten!$E$44</f>
        <v>32</v>
      </c>
      <c r="E33" s="19">
        <f t="shared" si="0"/>
        <v>640</v>
      </c>
    </row>
    <row r="34" spans="1:5" ht="15" customHeight="1" thickBot="1" x14ac:dyDescent="0.3">
      <c r="A34" s="20" t="s">
        <v>65</v>
      </c>
      <c r="B34" s="20"/>
      <c r="C34" s="19">
        <f>SUM(C26:C33)</f>
        <v>82.5</v>
      </c>
      <c r="D34" s="19"/>
      <c r="E34" s="19">
        <f>SUM(E26:E33)</f>
        <v>2640</v>
      </c>
    </row>
    <row r="35" spans="1:5" ht="13" thickBot="1" x14ac:dyDescent="0.3">
      <c r="A35" s="35"/>
      <c r="B35" s="35"/>
      <c r="C35" s="29"/>
      <c r="D35" s="36"/>
      <c r="E35" s="19"/>
    </row>
    <row r="36" spans="1:5" ht="15" customHeight="1" thickBot="1" x14ac:dyDescent="0.3">
      <c r="A36" s="37" t="s">
        <v>20</v>
      </c>
      <c r="B36" s="37"/>
      <c r="C36" s="26"/>
      <c r="D36" s="27"/>
      <c r="E36" s="28">
        <f>E34+E24</f>
        <v>3951</v>
      </c>
    </row>
    <row r="37" spans="1:5" ht="13" thickBot="1" x14ac:dyDescent="0.3">
      <c r="A37" s="16"/>
      <c r="B37" s="16"/>
      <c r="C37" s="20"/>
      <c r="D37" s="18"/>
      <c r="E37" s="19"/>
    </row>
    <row r="38" spans="1:5" ht="15" customHeight="1" thickBot="1" x14ac:dyDescent="0.3">
      <c r="A38" s="38" t="s">
        <v>35</v>
      </c>
      <c r="B38" s="38"/>
      <c r="C38" s="38"/>
      <c r="D38" s="39"/>
      <c r="E38" s="40">
        <f>E36+E15</f>
        <v>14051</v>
      </c>
    </row>
    <row r="39" spans="1:5" x14ac:dyDescent="0.25">
      <c r="A39" s="7"/>
      <c r="B39" s="7"/>
      <c r="C39" s="7"/>
      <c r="D39" s="8"/>
      <c r="E39" s="5"/>
    </row>
    <row r="40" spans="1:5" ht="13" x14ac:dyDescent="0.3">
      <c r="A40" s="7" t="s">
        <v>181</v>
      </c>
      <c r="B40" s="7"/>
      <c r="C40" s="7"/>
      <c r="D40" s="8"/>
      <c r="E40" s="5"/>
    </row>
    <row r="41" spans="1:5" ht="13" x14ac:dyDescent="0.3">
      <c r="A41" s="9"/>
      <c r="B41" s="7"/>
      <c r="C41" s="7"/>
      <c r="D41" s="8"/>
      <c r="E41" s="5"/>
    </row>
    <row r="42" spans="1:5" x14ac:dyDescent="0.25">
      <c r="A42" s="7"/>
      <c r="B42" s="7"/>
      <c r="C42" s="7"/>
      <c r="D42" s="8"/>
      <c r="E42" s="5"/>
    </row>
    <row r="43" spans="1:5" x14ac:dyDescent="0.25">
      <c r="A43" s="7"/>
      <c r="B43" s="7"/>
      <c r="C43" s="7"/>
      <c r="D43" s="8"/>
      <c r="E43" s="5"/>
    </row>
    <row r="44" spans="1:5" x14ac:dyDescent="0.25">
      <c r="A44" s="7"/>
      <c r="B44" s="7"/>
      <c r="C44" s="7"/>
      <c r="D44" s="8"/>
      <c r="E44" s="5"/>
    </row>
    <row r="45" spans="1:5" x14ac:dyDescent="0.25">
      <c r="A45" s="7"/>
      <c r="B45" s="7"/>
      <c r="C45" s="7"/>
      <c r="D45" s="8"/>
      <c r="E45" s="5"/>
    </row>
    <row r="46" spans="1:5" x14ac:dyDescent="0.25">
      <c r="A46" s="7"/>
      <c r="B46" s="7"/>
      <c r="C46" s="7"/>
      <c r="D46" s="8"/>
      <c r="E46" s="5"/>
    </row>
    <row r="47" spans="1:5" x14ac:dyDescent="0.25">
      <c r="A47" s="7"/>
      <c r="B47" s="7"/>
      <c r="C47" s="7"/>
      <c r="D47" s="8"/>
      <c r="E47" s="5"/>
    </row>
    <row r="48" spans="1:5" x14ac:dyDescent="0.25">
      <c r="A48" s="7"/>
      <c r="B48" s="7"/>
      <c r="C48" s="7"/>
      <c r="D48" s="8"/>
      <c r="E48" s="5"/>
    </row>
    <row r="49" spans="1:5" x14ac:dyDescent="0.25">
      <c r="A49" s="7"/>
      <c r="B49" s="7"/>
      <c r="C49" s="7"/>
      <c r="D49" s="8"/>
      <c r="E49" s="5"/>
    </row>
    <row r="50" spans="1:5" x14ac:dyDescent="0.25">
      <c r="A50" s="7"/>
      <c r="B50" s="7"/>
      <c r="C50" s="7"/>
      <c r="D50" s="8"/>
      <c r="E50" s="5"/>
    </row>
  </sheetData>
  <protectedRanges>
    <protectedRange sqref="A2 C4 C6:C8 C10 C14 C17:C21 C26:C33" name="Bereich1"/>
  </protectedRanges>
  <mergeCells count="1">
    <mergeCell ref="A1:E1"/>
  </mergeCells>
  <phoneticPr fontId="6" type="noConversion"/>
  <pageMargins left="0.70866141732283472" right="0.70866141732283472" top="0.78740157480314965" bottom="0.74803149606299213" header="0.31496062992125984" footer="0.31496062992125984"/>
  <pageSetup paperSize="9" firstPageNumber="0" orientation="portrait" r:id="rId1"/>
  <headerFooter>
    <oddHeader>&amp;CModellrechnungen Biohochstammobst 2016</oddHeader>
    <oddFooter>&amp;L&amp;G&amp;C© Copyright 2016 FiBL, Frick. Alle Rechte vorbehalten.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dimension ref="A1:G51"/>
  <sheetViews>
    <sheetView showGridLines="0" tabSelected="1" topLeftCell="A32" zoomScaleNormal="100" zoomScalePageLayoutView="120" workbookViewId="0">
      <selection activeCell="A45" sqref="A45"/>
    </sheetView>
  </sheetViews>
  <sheetFormatPr baseColWidth="10" defaultColWidth="11.453125" defaultRowHeight="12.5" x14ac:dyDescent="0.25"/>
  <cols>
    <col min="1" max="1" width="17.36328125" customWidth="1"/>
    <col min="2" max="2" width="11.453125" customWidth="1"/>
    <col min="3" max="3" width="25.36328125" customWidth="1"/>
    <col min="4" max="4" width="5.453125" customWidth="1"/>
    <col min="5" max="5" width="8.6328125" customWidth="1"/>
    <col min="6" max="6" width="10.453125" style="1" customWidth="1"/>
    <col min="7" max="7" width="10.36328125" style="2" customWidth="1"/>
  </cols>
  <sheetData>
    <row r="1" spans="1:7" ht="25" customHeight="1" x14ac:dyDescent="0.25">
      <c r="A1" s="159" t="str">
        <f xml:space="preserve"> CONCATENATE("Aufbauphase bis Vollertrag 15 Jahre, ",Erstellung!C4," Bäume/ha")</f>
        <v>Aufbauphase bis Vollertrag 15 Jahre, 100 Bäume/ha</v>
      </c>
      <c r="B1" s="159"/>
      <c r="C1" s="159"/>
      <c r="D1" s="159"/>
      <c r="E1" s="159"/>
      <c r="F1" s="159"/>
      <c r="G1" s="159"/>
    </row>
    <row r="2" spans="1:7" ht="13" thickBot="1" x14ac:dyDescent="0.3">
      <c r="A2" s="16" t="str">
        <f>Erstellung!A2</f>
        <v>Variante mechanisiert, DZV Beiträge/Baum, Mostbirnen, Bio Knospe</v>
      </c>
      <c r="B2" s="16"/>
      <c r="C2" s="16"/>
      <c r="D2" s="16"/>
      <c r="E2" s="16"/>
      <c r="F2" s="41"/>
      <c r="G2" s="42"/>
    </row>
    <row r="3" spans="1:7" ht="15" thickBot="1" x14ac:dyDescent="0.3">
      <c r="A3" s="12" t="s">
        <v>21</v>
      </c>
      <c r="B3" s="12"/>
      <c r="C3" s="12"/>
      <c r="D3" s="43" t="s">
        <v>151</v>
      </c>
      <c r="E3" s="43" t="s">
        <v>44</v>
      </c>
      <c r="F3" s="14" t="s">
        <v>165</v>
      </c>
      <c r="G3" s="44" t="s">
        <v>155</v>
      </c>
    </row>
    <row r="4" spans="1:7" ht="13" thickBot="1" x14ac:dyDescent="0.3">
      <c r="A4" s="16" t="s">
        <v>48</v>
      </c>
      <c r="B4" s="16" t="str">
        <f>CONCATENATE("Kompost (",Kosten!$D$11,")")</f>
        <v>Kompost (t)</v>
      </c>
      <c r="C4" s="16"/>
      <c r="D4" s="21">
        <v>1</v>
      </c>
      <c r="E4" s="21">
        <v>10</v>
      </c>
      <c r="F4" s="18">
        <f>Kosten!$E$11</f>
        <v>16</v>
      </c>
      <c r="G4" s="19">
        <f>D4*E4*F4</f>
        <v>160</v>
      </c>
    </row>
    <row r="5" spans="1:7" ht="13" thickBot="1" x14ac:dyDescent="0.3">
      <c r="A5" s="16" t="s">
        <v>67</v>
      </c>
      <c r="B5" s="16" t="s">
        <v>137</v>
      </c>
      <c r="C5" s="16"/>
      <c r="D5" s="21"/>
      <c r="E5" s="21">
        <v>0</v>
      </c>
      <c r="F5" s="18">
        <f>Kosten!$E$13</f>
        <v>0</v>
      </c>
      <c r="G5" s="19">
        <f>D5*E5*F5</f>
        <v>0</v>
      </c>
    </row>
    <row r="6" spans="1:7" ht="13" thickBot="1" x14ac:dyDescent="0.3">
      <c r="A6" s="45"/>
      <c r="B6" s="45" t="s">
        <v>138</v>
      </c>
      <c r="C6" s="45"/>
      <c r="D6" s="21">
        <v>0</v>
      </c>
      <c r="E6" s="21">
        <v>0</v>
      </c>
      <c r="F6" s="18">
        <f>Kosten!$E$14</f>
        <v>0</v>
      </c>
      <c r="G6" s="19">
        <f>D6*E6*F6</f>
        <v>0</v>
      </c>
    </row>
    <row r="7" spans="1:7" ht="13" thickBot="1" x14ac:dyDescent="0.3">
      <c r="A7" s="46" t="s">
        <v>110</v>
      </c>
      <c r="B7" s="45"/>
      <c r="C7" s="45"/>
      <c r="D7" s="16"/>
      <c r="E7" s="21">
        <v>20</v>
      </c>
      <c r="F7" s="18">
        <f>Kosten!$E$44</f>
        <v>32</v>
      </c>
      <c r="G7" s="19">
        <f>E7*F7</f>
        <v>640</v>
      </c>
    </row>
    <row r="8" spans="1:7" ht="13" thickBot="1" x14ac:dyDescent="0.3">
      <c r="A8" s="16" t="s">
        <v>22</v>
      </c>
      <c r="B8" s="16"/>
      <c r="C8" s="47"/>
      <c r="D8" s="16"/>
      <c r="E8" s="20"/>
      <c r="F8" s="18">
        <f>Kosten!$E$21</f>
        <v>500</v>
      </c>
      <c r="G8" s="19">
        <f>F8</f>
        <v>500</v>
      </c>
    </row>
    <row r="9" spans="1:7" ht="13" thickBot="1" x14ac:dyDescent="0.3">
      <c r="A9" s="16" t="s">
        <v>28</v>
      </c>
      <c r="B9" s="16"/>
      <c r="C9" s="16"/>
      <c r="D9" s="16"/>
      <c r="E9" s="21">
        <v>0.1</v>
      </c>
      <c r="F9" s="48">
        <f>Kosten!$E$18</f>
        <v>80</v>
      </c>
      <c r="G9" s="19">
        <f>E9*F9</f>
        <v>8</v>
      </c>
    </row>
    <row r="10" spans="1:7" ht="15" customHeight="1" x14ac:dyDescent="0.25">
      <c r="A10" s="49" t="s">
        <v>23</v>
      </c>
      <c r="B10" s="49"/>
      <c r="C10" s="49"/>
      <c r="D10" s="49"/>
      <c r="E10" s="49"/>
      <c r="F10" s="50"/>
      <c r="G10" s="51">
        <f>SUM(G4:G9)</f>
        <v>1308</v>
      </c>
    </row>
    <row r="11" spans="1:7" ht="13" thickBot="1" x14ac:dyDescent="0.3">
      <c r="A11" s="16"/>
      <c r="B11" s="16"/>
      <c r="C11" s="16"/>
      <c r="D11" s="16"/>
      <c r="E11" s="16"/>
      <c r="F11" s="41"/>
      <c r="G11" s="52"/>
    </row>
    <row r="12" spans="1:7" ht="13" thickBot="1" x14ac:dyDescent="0.3">
      <c r="A12" s="16" t="s">
        <v>8</v>
      </c>
      <c r="B12" s="16" t="s">
        <v>10</v>
      </c>
      <c r="C12" s="16"/>
      <c r="D12" s="21">
        <v>0</v>
      </c>
      <c r="E12" s="21">
        <v>3</v>
      </c>
      <c r="F12" s="48">
        <f>Kosten!$E$26</f>
        <v>17</v>
      </c>
      <c r="G12" s="19">
        <f>D12*E12*F12</f>
        <v>0</v>
      </c>
    </row>
    <row r="13" spans="1:7" ht="13" thickBot="1" x14ac:dyDescent="0.3">
      <c r="A13" s="16"/>
      <c r="B13" s="16" t="s">
        <v>139</v>
      </c>
      <c r="C13" s="16"/>
      <c r="D13" s="21">
        <v>0</v>
      </c>
      <c r="E13" s="21">
        <v>0</v>
      </c>
      <c r="F13" s="18">
        <f>Kosten!$E$31</f>
        <v>47</v>
      </c>
      <c r="G13" s="19">
        <f>D13*E13*F13</f>
        <v>0</v>
      </c>
    </row>
    <row r="14" spans="1:7" ht="13" thickBot="1" x14ac:dyDescent="0.3">
      <c r="A14" s="16"/>
      <c r="B14" s="16" t="s">
        <v>49</v>
      </c>
      <c r="C14" s="16"/>
      <c r="D14" s="16"/>
      <c r="E14" s="21">
        <v>14</v>
      </c>
      <c r="F14" s="48">
        <f>Kosten!$E$28</f>
        <v>15</v>
      </c>
      <c r="G14" s="19">
        <f t="shared" ref="G14:G21" si="0">E14*F14</f>
        <v>210</v>
      </c>
    </row>
    <row r="15" spans="1:7" ht="13" thickBot="1" x14ac:dyDescent="0.3">
      <c r="A15" s="16"/>
      <c r="B15" s="16" t="s">
        <v>40</v>
      </c>
      <c r="C15" s="16"/>
      <c r="D15" s="16"/>
      <c r="E15" s="21">
        <v>2</v>
      </c>
      <c r="F15" s="48">
        <f>Kosten!$E$32</f>
        <v>20</v>
      </c>
      <c r="G15" s="19">
        <f t="shared" si="0"/>
        <v>40</v>
      </c>
    </row>
    <row r="16" spans="1:7" ht="13" thickBot="1" x14ac:dyDescent="0.3">
      <c r="A16" s="16"/>
      <c r="B16" s="16" t="s">
        <v>147</v>
      </c>
      <c r="C16" s="16"/>
      <c r="D16" s="16"/>
      <c r="E16" s="21">
        <v>60</v>
      </c>
      <c r="F16" s="48">
        <f>Kosten!$E$33</f>
        <v>25</v>
      </c>
      <c r="G16" s="19">
        <f>E16*F16</f>
        <v>1500</v>
      </c>
    </row>
    <row r="17" spans="1:7" ht="13" thickBot="1" x14ac:dyDescent="0.3">
      <c r="A17" s="16"/>
      <c r="B17" s="16" t="s">
        <v>132</v>
      </c>
      <c r="C17" s="16"/>
      <c r="D17" s="16"/>
      <c r="E17" s="21">
        <v>0</v>
      </c>
      <c r="F17" s="48">
        <f>Kosten!$E$30</f>
        <v>25</v>
      </c>
      <c r="G17" s="19">
        <f>E17*F17</f>
        <v>0</v>
      </c>
    </row>
    <row r="18" spans="1:7" ht="13" thickBot="1" x14ac:dyDescent="0.3">
      <c r="A18" s="16"/>
      <c r="B18" s="16" t="s">
        <v>135</v>
      </c>
      <c r="C18" s="16"/>
      <c r="D18" s="16"/>
      <c r="E18" s="21">
        <v>0</v>
      </c>
      <c r="F18" s="48">
        <f>Kosten!$E$35</f>
        <v>80</v>
      </c>
      <c r="G18" s="19">
        <f>E18*F18</f>
        <v>0</v>
      </c>
    </row>
    <row r="19" spans="1:7" ht="13" thickBot="1" x14ac:dyDescent="0.3">
      <c r="A19" s="16"/>
      <c r="B19" s="16" t="s">
        <v>29</v>
      </c>
      <c r="C19" s="16"/>
      <c r="D19" s="16"/>
      <c r="E19" s="21">
        <v>20</v>
      </c>
      <c r="F19" s="48">
        <f>Kosten!$E$36</f>
        <v>27</v>
      </c>
      <c r="G19" s="19">
        <f t="shared" si="0"/>
        <v>540</v>
      </c>
    </row>
    <row r="20" spans="1:7" ht="13" thickBot="1" x14ac:dyDescent="0.3">
      <c r="A20" s="16"/>
      <c r="B20" s="16" t="s">
        <v>51</v>
      </c>
      <c r="C20" s="16"/>
      <c r="D20" s="16"/>
      <c r="E20" s="21">
        <v>10</v>
      </c>
      <c r="F20" s="48">
        <f>Kosten!$E$34</f>
        <v>15</v>
      </c>
      <c r="G20" s="19">
        <f>E20*F20</f>
        <v>150</v>
      </c>
    </row>
    <row r="21" spans="1:7" ht="13" thickBot="1" x14ac:dyDescent="0.3">
      <c r="A21" s="16" t="s">
        <v>12</v>
      </c>
      <c r="B21" s="16" t="s">
        <v>55</v>
      </c>
      <c r="C21" s="16"/>
      <c r="D21" s="16"/>
      <c r="E21" s="21">
        <v>30</v>
      </c>
      <c r="F21" s="48">
        <f>Kosten!$E$38</f>
        <v>35</v>
      </c>
      <c r="G21" s="19">
        <f t="shared" si="0"/>
        <v>1050</v>
      </c>
    </row>
    <row r="22" spans="1:7" ht="15" customHeight="1" thickBot="1" x14ac:dyDescent="0.3">
      <c r="A22" s="20" t="s">
        <v>14</v>
      </c>
      <c r="B22" s="20"/>
      <c r="C22" s="20"/>
      <c r="D22" s="20"/>
      <c r="E22" s="53"/>
      <c r="F22" s="23"/>
      <c r="G22" s="25">
        <f>SUM(G12:G21)</f>
        <v>3490</v>
      </c>
    </row>
    <row r="23" spans="1:7" ht="13" thickBot="1" x14ac:dyDescent="0.3">
      <c r="A23" s="35"/>
      <c r="B23" s="35"/>
      <c r="C23" s="35"/>
      <c r="D23" s="35"/>
      <c r="E23" s="53"/>
      <c r="F23" s="23"/>
      <c r="G23" s="25"/>
    </row>
    <row r="24" spans="1:7" ht="15" customHeight="1" thickBot="1" x14ac:dyDescent="0.3">
      <c r="A24" s="54" t="s">
        <v>15</v>
      </c>
      <c r="B24" s="54"/>
      <c r="C24" s="54"/>
      <c r="D24" s="54"/>
      <c r="E24" s="53"/>
      <c r="F24" s="23"/>
      <c r="G24" s="25">
        <f>Kosten!E42</f>
        <v>700</v>
      </c>
    </row>
    <row r="25" spans="1:7" ht="13" thickBot="1" x14ac:dyDescent="0.3">
      <c r="A25" s="16"/>
      <c r="B25" s="16"/>
      <c r="C25" s="16"/>
      <c r="D25" s="16"/>
      <c r="E25" s="20"/>
      <c r="F25" s="18"/>
      <c r="G25" s="19"/>
    </row>
    <row r="26" spans="1:7" ht="15" thickBot="1" x14ac:dyDescent="0.3">
      <c r="A26" s="16" t="s">
        <v>16</v>
      </c>
      <c r="B26" s="16" t="s">
        <v>167</v>
      </c>
      <c r="C26" s="16"/>
      <c r="D26" s="16"/>
      <c r="E26" s="21">
        <v>50</v>
      </c>
      <c r="F26" s="18">
        <f>Kosten!$E$44</f>
        <v>32</v>
      </c>
      <c r="G26" s="19">
        <f>E26*F26</f>
        <v>1600</v>
      </c>
    </row>
    <row r="27" spans="1:7" ht="15" thickBot="1" x14ac:dyDescent="0.3">
      <c r="A27" s="16"/>
      <c r="B27" s="16" t="s">
        <v>168</v>
      </c>
      <c r="C27" s="16"/>
      <c r="D27" s="16"/>
      <c r="E27" s="21">
        <v>8</v>
      </c>
      <c r="F27" s="18">
        <f>Kosten!$E$44</f>
        <v>32</v>
      </c>
      <c r="G27" s="19">
        <f>E27*F27</f>
        <v>256</v>
      </c>
    </row>
    <row r="28" spans="1:7" ht="13" thickBot="1" x14ac:dyDescent="0.3">
      <c r="A28" s="16"/>
      <c r="B28" s="16" t="s">
        <v>136</v>
      </c>
      <c r="C28" s="16"/>
      <c r="D28" s="16"/>
      <c r="E28" s="21">
        <v>0</v>
      </c>
      <c r="F28" s="18">
        <f>Kosten!$E$44</f>
        <v>32</v>
      </c>
      <c r="G28" s="19">
        <f>E28*F28</f>
        <v>0</v>
      </c>
    </row>
    <row r="29" spans="1:7" ht="13" thickBot="1" x14ac:dyDescent="0.3">
      <c r="A29" s="16"/>
      <c r="B29" s="16" t="s">
        <v>38</v>
      </c>
      <c r="C29" s="16"/>
      <c r="D29" s="16"/>
      <c r="E29" s="21">
        <v>10</v>
      </c>
      <c r="F29" s="18">
        <f>Kosten!$E$44</f>
        <v>32</v>
      </c>
      <c r="G29" s="19">
        <f t="shared" ref="G29:G37" si="1">E29*F29</f>
        <v>320</v>
      </c>
    </row>
    <row r="30" spans="1:7" ht="13" thickBot="1" x14ac:dyDescent="0.3">
      <c r="A30" s="16"/>
      <c r="B30" s="16" t="s">
        <v>39</v>
      </c>
      <c r="C30" s="16"/>
      <c r="D30" s="16"/>
      <c r="E30" s="21">
        <v>20</v>
      </c>
      <c r="F30" s="18">
        <f>Kosten!$E$44</f>
        <v>32</v>
      </c>
      <c r="G30" s="19">
        <f t="shared" si="1"/>
        <v>640</v>
      </c>
    </row>
    <row r="31" spans="1:7" ht="13" thickBot="1" x14ac:dyDescent="0.3">
      <c r="A31" s="16"/>
      <c r="B31" s="16" t="s">
        <v>129</v>
      </c>
      <c r="C31" s="16"/>
      <c r="D31" s="16"/>
      <c r="E31" s="21">
        <v>10</v>
      </c>
      <c r="F31" s="18">
        <f>Kosten!$E$44</f>
        <v>32</v>
      </c>
      <c r="G31" s="19">
        <f t="shared" si="1"/>
        <v>320</v>
      </c>
    </row>
    <row r="32" spans="1:7" ht="13" thickBot="1" x14ac:dyDescent="0.3">
      <c r="A32" s="16"/>
      <c r="B32" s="16" t="s">
        <v>50</v>
      </c>
      <c r="C32" s="16"/>
      <c r="D32" s="16"/>
      <c r="E32" s="21">
        <v>10</v>
      </c>
      <c r="F32" s="18">
        <f>Kosten!$E$44</f>
        <v>32</v>
      </c>
      <c r="G32" s="19">
        <f t="shared" si="1"/>
        <v>320</v>
      </c>
    </row>
    <row r="33" spans="1:7" ht="15" thickBot="1" x14ac:dyDescent="0.3">
      <c r="A33" s="16"/>
      <c r="B33" s="16" t="s">
        <v>169</v>
      </c>
      <c r="C33" s="16"/>
      <c r="D33" s="16"/>
      <c r="E33" s="21">
        <v>0</v>
      </c>
      <c r="F33" s="18">
        <f>Kosten!$E$44</f>
        <v>32</v>
      </c>
      <c r="G33" s="19">
        <f t="shared" si="1"/>
        <v>0</v>
      </c>
    </row>
    <row r="34" spans="1:7" ht="15" thickBot="1" x14ac:dyDescent="0.3">
      <c r="A34" s="16"/>
      <c r="B34" s="16" t="s">
        <v>170</v>
      </c>
      <c r="C34" s="16"/>
      <c r="D34" s="16"/>
      <c r="E34" s="21">
        <v>15</v>
      </c>
      <c r="F34" s="18">
        <f>Kosten!$E$44</f>
        <v>32</v>
      </c>
      <c r="G34" s="19">
        <f t="shared" si="1"/>
        <v>480</v>
      </c>
    </row>
    <row r="35" spans="1:7" ht="13" thickBot="1" x14ac:dyDescent="0.3">
      <c r="A35" s="16"/>
      <c r="B35" s="16" t="str">
        <f>CONCATENATE("Abtransport zur Mosterei (Mittel ",TEXT(Kosten!E56*100,"0")," kg)")</f>
        <v>Abtransport zur Mosterei (Mittel 6367 kg)</v>
      </c>
      <c r="C35" s="16"/>
      <c r="D35" s="16"/>
      <c r="E35" s="21">
        <v>8</v>
      </c>
      <c r="F35" s="18">
        <f>Kosten!$E$44</f>
        <v>32</v>
      </c>
      <c r="G35" s="19">
        <f t="shared" si="1"/>
        <v>256</v>
      </c>
    </row>
    <row r="36" spans="1:7" ht="13" thickBot="1" x14ac:dyDescent="0.3">
      <c r="A36" s="16"/>
      <c r="B36" s="16" t="s">
        <v>56</v>
      </c>
      <c r="C36" s="16"/>
      <c r="D36" s="16"/>
      <c r="E36" s="21">
        <v>10</v>
      </c>
      <c r="F36" s="18">
        <f>Kosten!$E$44</f>
        <v>32</v>
      </c>
      <c r="G36" s="19">
        <f t="shared" si="1"/>
        <v>320</v>
      </c>
    </row>
    <row r="37" spans="1:7" ht="13" thickBot="1" x14ac:dyDescent="0.3">
      <c r="A37" s="16" t="s">
        <v>24</v>
      </c>
      <c r="B37" s="16" t="s">
        <v>25</v>
      </c>
      <c r="C37" s="16"/>
      <c r="D37" s="16"/>
      <c r="E37" s="20">
        <f>(0.1)*(SUM(E26:E36))</f>
        <v>14.100000000000001</v>
      </c>
      <c r="F37" s="18">
        <f>Kosten!$E$44</f>
        <v>32</v>
      </c>
      <c r="G37" s="19">
        <f t="shared" si="1"/>
        <v>451.20000000000005</v>
      </c>
    </row>
    <row r="38" spans="1:7" ht="13" thickBot="1" x14ac:dyDescent="0.3">
      <c r="A38" s="16"/>
      <c r="B38" s="16"/>
      <c r="C38" s="16"/>
      <c r="D38" s="16"/>
      <c r="E38" s="20"/>
      <c r="F38" s="18"/>
      <c r="G38" s="19"/>
    </row>
    <row r="39" spans="1:7" ht="15" customHeight="1" thickBot="1" x14ac:dyDescent="0.3">
      <c r="A39" s="20" t="s">
        <v>65</v>
      </c>
      <c r="B39" s="55"/>
      <c r="C39" s="55"/>
      <c r="D39" s="55"/>
      <c r="E39" s="19">
        <f>SUM(E26:E37)</f>
        <v>155.1</v>
      </c>
      <c r="F39" s="19"/>
      <c r="G39" s="19">
        <f>SUM(G26:G38)</f>
        <v>4963.2</v>
      </c>
    </row>
    <row r="40" spans="1:7" ht="13" thickBot="1" x14ac:dyDescent="0.3">
      <c r="A40" s="16"/>
      <c r="B40" s="16"/>
      <c r="C40" s="16"/>
      <c r="D40" s="16"/>
      <c r="E40" s="16"/>
      <c r="F40" s="41"/>
      <c r="G40" s="52"/>
    </row>
    <row r="41" spans="1:7" ht="15" customHeight="1" thickBot="1" x14ac:dyDescent="0.3">
      <c r="A41" s="56" t="s">
        <v>125</v>
      </c>
      <c r="B41" s="56"/>
      <c r="C41" s="56"/>
      <c r="D41" s="56"/>
      <c r="E41" s="56"/>
      <c r="F41" s="57"/>
      <c r="G41" s="58">
        <f>G39+G24+G22</f>
        <v>9153.2000000000007</v>
      </c>
    </row>
    <row r="42" spans="1:7" ht="13" thickBot="1" x14ac:dyDescent="0.3">
      <c r="A42" s="16"/>
      <c r="B42" s="16"/>
      <c r="C42" s="16"/>
      <c r="D42" s="16"/>
      <c r="E42" s="16"/>
      <c r="F42" s="41"/>
      <c r="G42" s="52"/>
    </row>
    <row r="43" spans="1:7" ht="15" customHeight="1" thickBot="1" x14ac:dyDescent="0.3">
      <c r="A43" s="12" t="s">
        <v>26</v>
      </c>
      <c r="B43" s="12"/>
      <c r="C43" s="12"/>
      <c r="D43" s="12"/>
      <c r="E43" s="12"/>
      <c r="F43" s="59"/>
      <c r="G43" s="60">
        <f>G41+G10</f>
        <v>10461.200000000001</v>
      </c>
    </row>
    <row r="45" spans="1:7" ht="13" x14ac:dyDescent="0.3">
      <c r="A45" t="s">
        <v>181</v>
      </c>
    </row>
    <row r="46" spans="1:7" ht="23.4" customHeight="1" x14ac:dyDescent="0.25">
      <c r="A46" t="s">
        <v>154</v>
      </c>
    </row>
    <row r="47" spans="1:7" ht="14.5" x14ac:dyDescent="0.25">
      <c r="A47" t="s">
        <v>166</v>
      </c>
    </row>
    <row r="48" spans="1:7" ht="14.5" x14ac:dyDescent="0.25">
      <c r="A48" t="s">
        <v>171</v>
      </c>
    </row>
    <row r="49" spans="1:1" ht="14.5" x14ac:dyDescent="0.25">
      <c r="A49" t="s">
        <v>172</v>
      </c>
    </row>
    <row r="50" spans="1:1" ht="14.5" x14ac:dyDescent="0.25">
      <c r="A50" t="s">
        <v>173</v>
      </c>
    </row>
    <row r="51" spans="1:1" ht="14.5" x14ac:dyDescent="0.25">
      <c r="A51" t="s">
        <v>174</v>
      </c>
    </row>
  </sheetData>
  <protectedRanges>
    <protectedRange sqref="D4:E6 E7 E26:E36" name="Bereich1"/>
    <protectedRange sqref="E9" name="Bereich1_1"/>
    <protectedRange sqref="D12:D13" name="Bereich1_4"/>
    <protectedRange sqref="E12:E21" name="Bereich1_2"/>
  </protectedRanges>
  <mergeCells count="1">
    <mergeCell ref="A1:G1"/>
  </mergeCells>
  <phoneticPr fontId="6" type="noConversion"/>
  <pageMargins left="0.70866141732283472" right="0.70866141732283472" top="0.78740157480314965" bottom="0.74803149606299213" header="0.31496062992125984" footer="0.31496062992125984"/>
  <pageSetup paperSize="9" firstPageNumber="0" orientation="portrait" r:id="rId1"/>
  <headerFooter>
    <oddHeader>&amp;CModellrechnungen Biohochstammobst 2016</oddHeader>
    <oddFooter>&amp;L&amp;G&amp;C© Copyright 2016 FiBL, Frick. Alle Rechte vorbehalten.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
  <dimension ref="A1:F36"/>
  <sheetViews>
    <sheetView showGridLines="0" zoomScaleNormal="100" zoomScalePageLayoutView="120" workbookViewId="0">
      <selection activeCell="C6" sqref="C6"/>
    </sheetView>
  </sheetViews>
  <sheetFormatPr baseColWidth="10" defaultColWidth="11.453125" defaultRowHeight="12.5" x14ac:dyDescent="0.25"/>
  <cols>
    <col min="1" max="1" width="15.453125" customWidth="1"/>
    <col min="2" max="2" width="30.6328125" customWidth="1"/>
    <col min="3" max="3" width="8.453125" customWidth="1"/>
    <col min="4" max="5" width="11.453125" customWidth="1"/>
    <col min="6" max="6" width="11.453125" style="4" customWidth="1"/>
  </cols>
  <sheetData>
    <row r="1" spans="1:6" s="129" customFormat="1" ht="25" customHeight="1" x14ac:dyDescent="0.25">
      <c r="A1" s="127" t="str">
        <f>CONCATENATE("Obstanlagewert: Aufbauphase nach ",C6," Jahren")</f>
        <v>Obstanlagewert: Aufbauphase nach 15 Jahren</v>
      </c>
      <c r="B1" s="127"/>
      <c r="C1" s="127"/>
      <c r="D1" s="127"/>
      <c r="E1" s="127"/>
      <c r="F1" s="128"/>
    </row>
    <row r="2" spans="1:6" ht="13" thickBot="1" x14ac:dyDescent="0.3">
      <c r="A2" s="16" t="str">
        <f>Erstellung!A2</f>
        <v>Variante mechanisiert, DZV Beiträge/Baum, Mostbirnen, Bio Knospe</v>
      </c>
      <c r="B2" s="16"/>
      <c r="C2" s="16"/>
      <c r="D2" s="16"/>
      <c r="E2" s="16"/>
      <c r="F2" s="61"/>
    </row>
    <row r="3" spans="1:6" ht="16" customHeight="1" thickBot="1" x14ac:dyDescent="0.3">
      <c r="A3" s="12"/>
      <c r="B3" s="12"/>
      <c r="C3" s="43" t="s">
        <v>52</v>
      </c>
      <c r="D3" s="43" t="s">
        <v>0</v>
      </c>
      <c r="E3" s="13" t="s">
        <v>150</v>
      </c>
      <c r="F3" s="62" t="s">
        <v>157</v>
      </c>
    </row>
    <row r="4" spans="1:6" ht="13" thickBot="1" x14ac:dyDescent="0.3">
      <c r="A4" s="16" t="str">
        <f>Erstellung!A38</f>
        <v>Total Erstellungskosten</v>
      </c>
      <c r="B4" s="16"/>
      <c r="C4" s="20"/>
      <c r="D4" s="20"/>
      <c r="E4" s="48">
        <f>Erstellung!E38</f>
        <v>14051</v>
      </c>
      <c r="F4" s="19">
        <f>E4</f>
        <v>14051</v>
      </c>
    </row>
    <row r="5" spans="1:6" x14ac:dyDescent="0.25">
      <c r="A5" s="16"/>
      <c r="B5" s="16"/>
      <c r="C5" s="20"/>
      <c r="D5" s="20"/>
      <c r="E5" s="20"/>
      <c r="F5" s="19"/>
    </row>
    <row r="6" spans="1:6" x14ac:dyDescent="0.25">
      <c r="A6" s="16" t="str">
        <f>Aufbauphase!A43</f>
        <v>Total Bildung Obstanlagewert / Jahr</v>
      </c>
      <c r="B6" s="16"/>
      <c r="C6" s="21">
        <v>15</v>
      </c>
      <c r="D6" s="20"/>
      <c r="E6" s="48">
        <f>Aufbauphase!$G$43</f>
        <v>10461.200000000001</v>
      </c>
      <c r="F6" s="19">
        <f>C6*E6</f>
        <v>156918</v>
      </c>
    </row>
    <row r="7" spans="1:6" x14ac:dyDescent="0.25">
      <c r="A7" s="16"/>
      <c r="B7" s="16"/>
      <c r="C7" s="20"/>
      <c r="D7" s="20"/>
      <c r="E7" s="20"/>
      <c r="F7" s="19"/>
    </row>
    <row r="8" spans="1:6" ht="16" customHeight="1" x14ac:dyDescent="0.25">
      <c r="A8" s="20" t="s">
        <v>62</v>
      </c>
      <c r="B8" s="20"/>
      <c r="C8" s="20"/>
      <c r="D8" s="18"/>
      <c r="E8" s="20"/>
      <c r="F8" s="19">
        <f>F6+F4</f>
        <v>170969</v>
      </c>
    </row>
    <row r="9" spans="1:6" x14ac:dyDescent="0.25">
      <c r="A9" s="16"/>
      <c r="B9" s="16"/>
      <c r="C9" s="16"/>
      <c r="D9" s="16"/>
      <c r="E9" s="16"/>
      <c r="F9" s="52"/>
    </row>
    <row r="10" spans="1:6" x14ac:dyDescent="0.25">
      <c r="A10" s="16"/>
      <c r="B10" s="16"/>
      <c r="C10" s="16"/>
      <c r="D10" s="16"/>
      <c r="E10" s="16"/>
      <c r="F10" s="52"/>
    </row>
    <row r="11" spans="1:6" x14ac:dyDescent="0.25">
      <c r="A11" s="16"/>
      <c r="B11" s="16"/>
      <c r="C11" s="16"/>
      <c r="D11" s="16"/>
      <c r="E11" s="16"/>
      <c r="F11" s="52"/>
    </row>
    <row r="12" spans="1:6" ht="16.5" customHeight="1" x14ac:dyDescent="0.25">
      <c r="A12" s="160" t="s">
        <v>143</v>
      </c>
      <c r="B12" s="161"/>
      <c r="C12" s="20">
        <f>$C$6</f>
        <v>15</v>
      </c>
      <c r="D12" s="19">
        <f>Kosten!$E$56*Erstellung!$C$4</f>
        <v>6366.6666666666661</v>
      </c>
      <c r="E12" s="63">
        <f>Kosten!$E$46</f>
        <v>0.3</v>
      </c>
      <c r="F12" s="19">
        <f>C12*D12*E12</f>
        <v>28649.999999999996</v>
      </c>
    </row>
    <row r="13" spans="1:6" ht="16.5" customHeight="1" x14ac:dyDescent="0.25">
      <c r="A13" s="160" t="s">
        <v>116</v>
      </c>
      <c r="B13" s="161"/>
      <c r="C13" s="20">
        <f>$C$6</f>
        <v>15</v>
      </c>
      <c r="D13" s="19">
        <f>Kosten!$E$56*Erstellung!$C$4</f>
        <v>6366.6666666666661</v>
      </c>
      <c r="E13" s="64">
        <f>-Kosten!$E$23/100</f>
        <v>-9.7999999999999997E-3</v>
      </c>
      <c r="F13" s="19">
        <f>C13*D13*E13</f>
        <v>-935.89999999999986</v>
      </c>
    </row>
    <row r="14" spans="1:6" x14ac:dyDescent="0.25">
      <c r="A14" s="16"/>
      <c r="B14" s="16"/>
      <c r="C14" s="20"/>
      <c r="D14" s="20"/>
      <c r="E14" s="20"/>
      <c r="F14" s="19"/>
    </row>
    <row r="15" spans="1:6" x14ac:dyDescent="0.25">
      <c r="A15" s="16" t="s">
        <v>46</v>
      </c>
      <c r="B15" s="16"/>
      <c r="C15" s="20"/>
      <c r="D15" s="20"/>
      <c r="E15" s="20"/>
      <c r="F15" s="19"/>
    </row>
    <row r="16" spans="1:6" x14ac:dyDescent="0.25">
      <c r="A16" s="16"/>
      <c r="B16" s="16"/>
      <c r="C16" s="20"/>
      <c r="D16" s="20"/>
      <c r="E16" s="20"/>
      <c r="F16" s="19"/>
    </row>
    <row r="17" spans="1:6" x14ac:dyDescent="0.25">
      <c r="A17" s="16" t="s">
        <v>113</v>
      </c>
      <c r="B17" s="16"/>
      <c r="C17" s="20">
        <f>$C$6</f>
        <v>15</v>
      </c>
      <c r="D17" s="18">
        <f>Erstellung!$C$4</f>
        <v>100</v>
      </c>
      <c r="E17" s="48">
        <f>F32</f>
        <v>62</v>
      </c>
      <c r="F17" s="19">
        <f>C17*D17*E17</f>
        <v>93000</v>
      </c>
    </row>
    <row r="18" spans="1:6" x14ac:dyDescent="0.25">
      <c r="A18" s="16" t="s">
        <v>111</v>
      </c>
      <c r="B18" s="16"/>
      <c r="C18" s="20"/>
      <c r="D18" s="20"/>
      <c r="E18" s="20"/>
      <c r="F18" s="19"/>
    </row>
    <row r="19" spans="1:6" x14ac:dyDescent="0.25">
      <c r="A19" s="16" t="s">
        <v>112</v>
      </c>
      <c r="B19" s="16"/>
      <c r="C19" s="20">
        <f>$C$6</f>
        <v>15</v>
      </c>
      <c r="D19" s="20"/>
      <c r="E19" s="65">
        <f>Kosten!$E$50</f>
        <v>200</v>
      </c>
      <c r="F19" s="19">
        <f>C19*E19</f>
        <v>3000</v>
      </c>
    </row>
    <row r="20" spans="1:6" ht="13" thickBot="1" x14ac:dyDescent="0.3">
      <c r="A20" s="16"/>
      <c r="B20" s="16"/>
      <c r="C20" s="20"/>
      <c r="D20" s="20"/>
      <c r="E20" s="20"/>
      <c r="F20" s="19"/>
    </row>
    <row r="21" spans="1:6" ht="16" customHeight="1" thickBot="1" x14ac:dyDescent="0.3">
      <c r="A21" s="20" t="s">
        <v>61</v>
      </c>
      <c r="B21" s="20"/>
      <c r="C21" s="20"/>
      <c r="D21" s="20"/>
      <c r="E21" s="20"/>
      <c r="F21" s="19">
        <f>SUM(F12:F20)</f>
        <v>123714.09999999999</v>
      </c>
    </row>
    <row r="22" spans="1:6" ht="13" thickBot="1" x14ac:dyDescent="0.3">
      <c r="A22" s="16"/>
      <c r="B22" s="16"/>
      <c r="C22" s="20"/>
      <c r="D22" s="20"/>
      <c r="E22" s="20"/>
      <c r="F22" s="19"/>
    </row>
    <row r="23" spans="1:6" ht="16" customHeight="1" thickBot="1" x14ac:dyDescent="0.3">
      <c r="A23" s="66" t="s">
        <v>142</v>
      </c>
      <c r="B23" s="66"/>
      <c r="C23" s="66"/>
      <c r="D23" s="66"/>
      <c r="E23" s="66"/>
      <c r="F23" s="134">
        <f>F21-F8</f>
        <v>-47254.900000000009</v>
      </c>
    </row>
    <row r="24" spans="1:6" x14ac:dyDescent="0.25">
      <c r="A24" s="16"/>
      <c r="B24" s="16"/>
      <c r="C24" s="16"/>
      <c r="D24" s="16"/>
      <c r="E24" s="16"/>
      <c r="F24" s="61"/>
    </row>
    <row r="25" spans="1:6" x14ac:dyDescent="0.25">
      <c r="A25" s="16"/>
      <c r="B25" s="16"/>
      <c r="C25" s="16"/>
      <c r="D25" s="16"/>
      <c r="E25" s="16"/>
      <c r="F25" s="61"/>
    </row>
    <row r="26" spans="1:6" ht="13" x14ac:dyDescent="0.25">
      <c r="A26" s="67"/>
      <c r="B26" s="67"/>
      <c r="C26" s="16"/>
      <c r="D26" s="67" t="s">
        <v>130</v>
      </c>
      <c r="E26" s="16"/>
      <c r="F26" s="61"/>
    </row>
    <row r="27" spans="1:6" ht="13" thickBot="1" x14ac:dyDescent="0.3">
      <c r="A27" s="16"/>
      <c r="B27" s="16"/>
      <c r="C27" s="16"/>
      <c r="D27" s="16" t="s">
        <v>126</v>
      </c>
      <c r="E27" s="16"/>
      <c r="F27" s="68">
        <v>15.5</v>
      </c>
    </row>
    <row r="28" spans="1:6" ht="13" thickBot="1" x14ac:dyDescent="0.3">
      <c r="A28" s="16"/>
      <c r="B28" s="61"/>
      <c r="C28" s="16"/>
      <c r="D28" s="16" t="s">
        <v>127</v>
      </c>
      <c r="E28" s="16"/>
      <c r="F28" s="69">
        <v>31.5</v>
      </c>
    </row>
    <row r="29" spans="1:6" ht="15" thickBot="1" x14ac:dyDescent="0.3">
      <c r="A29" s="16"/>
      <c r="B29" s="61"/>
      <c r="C29" s="16"/>
      <c r="D29" s="16" t="s">
        <v>152</v>
      </c>
      <c r="E29" s="16"/>
      <c r="F29" s="69">
        <v>0</v>
      </c>
    </row>
    <row r="30" spans="1:6" ht="13" thickBot="1" x14ac:dyDescent="0.3">
      <c r="A30" s="16"/>
      <c r="B30" s="61"/>
      <c r="C30" s="16"/>
      <c r="D30" s="16" t="s">
        <v>63</v>
      </c>
      <c r="E30" s="16"/>
      <c r="F30" s="69">
        <v>5</v>
      </c>
    </row>
    <row r="31" spans="1:6" x14ac:dyDescent="0.25">
      <c r="A31" s="16"/>
      <c r="B31" s="61"/>
      <c r="C31" s="16"/>
      <c r="D31" s="16" t="s">
        <v>144</v>
      </c>
      <c r="E31" s="16"/>
      <c r="F31" s="70">
        <v>10</v>
      </c>
    </row>
    <row r="32" spans="1:6" x14ac:dyDescent="0.25">
      <c r="A32" s="16"/>
      <c r="B32" s="61"/>
      <c r="C32" s="16"/>
      <c r="D32" s="71" t="s">
        <v>131</v>
      </c>
      <c r="E32" s="16"/>
      <c r="F32" s="41">
        <f>F28+F27+F29+F30+F31</f>
        <v>62</v>
      </c>
    </row>
    <row r="34" spans="1:6" ht="13" x14ac:dyDescent="0.3">
      <c r="A34" t="s">
        <v>181</v>
      </c>
      <c r="E34" s="1"/>
      <c r="F34" s="2"/>
    </row>
    <row r="35" spans="1:6" x14ac:dyDescent="0.25">
      <c r="E35" s="1"/>
      <c r="F35" s="2"/>
    </row>
    <row r="36" spans="1:6" ht="14.5" x14ac:dyDescent="0.25">
      <c r="A36" t="s">
        <v>153</v>
      </c>
    </row>
  </sheetData>
  <protectedRanges>
    <protectedRange sqref="F27:F31 C6" name="Bereich1"/>
  </protectedRanges>
  <mergeCells count="2">
    <mergeCell ref="A12:B12"/>
    <mergeCell ref="A13:B13"/>
  </mergeCells>
  <phoneticPr fontId="6" type="noConversion"/>
  <pageMargins left="0.70866141732283472" right="0.70866141732283472" top="0.78740157480314965" bottom="0.74803149606299213" header="0.31496062992125984" footer="0.31496062992125984"/>
  <pageSetup paperSize="9" firstPageNumber="0" orientation="portrait" r:id="rId1"/>
  <headerFooter>
    <oddHeader>&amp;CModellrechnungen Biohochstammobst 2016</oddHeader>
    <oddFooter>&amp;L&amp;G&amp;C© Copyright 2016 FiBL, Frick. Alle Rechte vorbehalten.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4"/>
  <dimension ref="A1:F60"/>
  <sheetViews>
    <sheetView showGridLines="0" topLeftCell="H3" zoomScaleNormal="100" zoomScalePageLayoutView="120" workbookViewId="0">
      <selection activeCell="D6" sqref="D6"/>
    </sheetView>
  </sheetViews>
  <sheetFormatPr baseColWidth="10" defaultColWidth="11.453125" defaultRowHeight="12.5" x14ac:dyDescent="0.25"/>
  <cols>
    <col min="1" max="1" width="12.6328125" customWidth="1"/>
    <col min="2" max="2" width="46.453125" customWidth="1"/>
    <col min="3" max="3" width="5.453125" customWidth="1"/>
    <col min="4" max="4" width="7.453125" customWidth="1"/>
    <col min="5" max="5" width="9.453125" customWidth="1"/>
    <col min="6" max="6" width="7.54296875" customWidth="1"/>
  </cols>
  <sheetData>
    <row r="1" spans="1:6" s="129" customFormat="1" ht="25" customHeight="1" x14ac:dyDescent="0.25">
      <c r="A1" s="127" t="str">
        <f>CONCATENATE("Ertragsphase ",Erstellung!C4," Bäume/ha, ",D6," Jahre")</f>
        <v>Ertragsphase 100 Bäume/ha, 60 Jahre</v>
      </c>
      <c r="B1" s="127"/>
      <c r="C1" s="127"/>
      <c r="D1" s="127"/>
      <c r="E1" s="127"/>
      <c r="F1" s="127"/>
    </row>
    <row r="2" spans="1:6" ht="13" thickBot="1" x14ac:dyDescent="0.3">
      <c r="A2" s="16" t="str">
        <f>Erstellung!A2</f>
        <v>Variante mechanisiert, DZV Beiträge/Baum, Mostbirnen, Bio Knospe</v>
      </c>
      <c r="B2" s="16"/>
      <c r="C2" s="16"/>
      <c r="D2" s="16"/>
      <c r="E2" s="16"/>
      <c r="F2" s="72"/>
    </row>
    <row r="3" spans="1:6" ht="15" thickBot="1" x14ac:dyDescent="0.3">
      <c r="A3" s="12" t="s">
        <v>27</v>
      </c>
      <c r="B3" s="12"/>
      <c r="C3" s="43" t="s">
        <v>151</v>
      </c>
      <c r="D3" s="43" t="s">
        <v>0</v>
      </c>
      <c r="E3" s="13" t="s">
        <v>165</v>
      </c>
      <c r="F3" s="13" t="s">
        <v>155</v>
      </c>
    </row>
    <row r="4" spans="1:6" x14ac:dyDescent="0.25">
      <c r="A4" s="73" t="s">
        <v>57</v>
      </c>
      <c r="B4" s="73"/>
      <c r="C4" s="73"/>
      <c r="D4" s="74">
        <f>Kosten!$E$57</f>
        <v>25000</v>
      </c>
      <c r="E4" s="75">
        <f>Kosten!$E$46</f>
        <v>0.3</v>
      </c>
      <c r="F4" s="74">
        <f>D4*E4</f>
        <v>7500</v>
      </c>
    </row>
    <row r="5" spans="1:6" s="3" customFormat="1" ht="13.5" thickBot="1" x14ac:dyDescent="0.3">
      <c r="A5" s="76" t="s">
        <v>58</v>
      </c>
      <c r="B5" s="45"/>
      <c r="C5" s="45"/>
      <c r="D5" s="45"/>
      <c r="E5" s="45"/>
      <c r="F5" s="77">
        <f>F4</f>
        <v>7500</v>
      </c>
    </row>
    <row r="6" spans="1:6" s="6" customFormat="1" ht="13" thickBot="1" x14ac:dyDescent="0.3">
      <c r="A6" s="78" t="s">
        <v>145</v>
      </c>
      <c r="B6" s="79"/>
      <c r="C6" s="79"/>
      <c r="D6" s="21">
        <v>60</v>
      </c>
      <c r="E6" s="48">
        <f>IF('Obstanlagewert nach Aufbauphase'!F23&gt;=0,0,'Obstanlagewert nach Aufbauphase'!F23)</f>
        <v>-47254.900000000009</v>
      </c>
      <c r="F6" s="19">
        <f>(E6/D6)*-1</f>
        <v>787.58166666666682</v>
      </c>
    </row>
    <row r="7" spans="1:6" ht="13" thickBot="1" x14ac:dyDescent="0.3">
      <c r="A7" s="16" t="s">
        <v>48</v>
      </c>
      <c r="B7" s="16" t="str">
        <f>CONCATENATE("Kompost (",Kosten!$D$11,")")</f>
        <v>Kompost (t)</v>
      </c>
      <c r="C7" s="21">
        <v>1</v>
      </c>
      <c r="D7" s="21">
        <v>15</v>
      </c>
      <c r="E7" s="48">
        <f>Kosten!$E$11</f>
        <v>16</v>
      </c>
      <c r="F7" s="19">
        <f>C7*D7*E7</f>
        <v>240</v>
      </c>
    </row>
    <row r="8" spans="1:6" ht="13" thickBot="1" x14ac:dyDescent="0.3">
      <c r="A8" s="16" t="s">
        <v>67</v>
      </c>
      <c r="B8" s="16" t="s">
        <v>137</v>
      </c>
      <c r="C8" s="21">
        <v>0</v>
      </c>
      <c r="D8" s="21">
        <v>0</v>
      </c>
      <c r="E8" s="48">
        <f>Kosten!$E$13</f>
        <v>0</v>
      </c>
      <c r="F8" s="19">
        <f>C8*D8*E8</f>
        <v>0</v>
      </c>
    </row>
    <row r="9" spans="1:6" ht="13" thickBot="1" x14ac:dyDescent="0.3">
      <c r="A9" s="45"/>
      <c r="B9" s="45" t="s">
        <v>138</v>
      </c>
      <c r="C9" s="21">
        <v>0</v>
      </c>
      <c r="D9" s="21">
        <v>0</v>
      </c>
      <c r="E9" s="48">
        <f>Kosten!$E$14</f>
        <v>0</v>
      </c>
      <c r="F9" s="19">
        <f>C9*D9*E9</f>
        <v>0</v>
      </c>
    </row>
    <row r="10" spans="1:6" ht="13" thickBot="1" x14ac:dyDescent="0.3">
      <c r="A10" s="16" t="s">
        <v>110</v>
      </c>
      <c r="B10" s="16"/>
      <c r="C10" s="16"/>
      <c r="D10" s="21">
        <v>20</v>
      </c>
      <c r="E10" s="48">
        <f>Kosten!$E$44</f>
        <v>32</v>
      </c>
      <c r="F10" s="19">
        <f>D10*E10</f>
        <v>640</v>
      </c>
    </row>
    <row r="11" spans="1:6" ht="13" thickBot="1" x14ac:dyDescent="0.3">
      <c r="A11" s="16" t="s">
        <v>28</v>
      </c>
      <c r="B11" s="16"/>
      <c r="C11" s="47"/>
      <c r="D11" s="21">
        <v>0.1</v>
      </c>
      <c r="E11" s="48">
        <f>Kosten!$E$18</f>
        <v>80</v>
      </c>
      <c r="F11" s="19">
        <f>D11*E11</f>
        <v>8</v>
      </c>
    </row>
    <row r="12" spans="1:6" ht="16" customHeight="1" x14ac:dyDescent="0.25">
      <c r="A12" s="49" t="s">
        <v>23</v>
      </c>
      <c r="B12" s="49"/>
      <c r="C12" s="49"/>
      <c r="D12" s="49"/>
      <c r="E12" s="49"/>
      <c r="F12" s="51">
        <f>SUM(F6:F11)</f>
        <v>1675.5816666666669</v>
      </c>
    </row>
    <row r="13" spans="1:6" ht="5.25" customHeight="1" x14ac:dyDescent="0.25">
      <c r="A13" s="16"/>
      <c r="B13" s="16"/>
      <c r="C13" s="16"/>
      <c r="D13" s="16"/>
      <c r="E13" s="42"/>
      <c r="F13" s="52"/>
    </row>
    <row r="14" spans="1:6" ht="13.5" thickBot="1" x14ac:dyDescent="0.3">
      <c r="A14" s="80" t="s">
        <v>59</v>
      </c>
      <c r="B14" s="16"/>
      <c r="C14" s="16"/>
      <c r="D14" s="16"/>
      <c r="E14" s="42"/>
      <c r="F14" s="81">
        <f>F5-F12</f>
        <v>5824.4183333333331</v>
      </c>
    </row>
    <row r="15" spans="1:6" ht="16" customHeight="1" thickBot="1" x14ac:dyDescent="0.3">
      <c r="A15" s="12"/>
      <c r="B15" s="12"/>
      <c r="C15" s="43" t="s">
        <v>151</v>
      </c>
      <c r="D15" s="12" t="str">
        <f>D3</f>
        <v>Menge</v>
      </c>
      <c r="E15" s="13" t="str">
        <f>E3</f>
        <v>Preis Fr.2</v>
      </c>
      <c r="F15" s="13" t="str">
        <f>F3</f>
        <v>Fr.-/ha</v>
      </c>
    </row>
    <row r="16" spans="1:6" ht="13" thickBot="1" x14ac:dyDescent="0.3">
      <c r="A16" s="16" t="s">
        <v>8</v>
      </c>
      <c r="B16" s="16" t="s">
        <v>10</v>
      </c>
      <c r="C16" s="21">
        <v>1</v>
      </c>
      <c r="D16" s="21">
        <v>3</v>
      </c>
      <c r="E16" s="48">
        <f>Kosten!$E$26</f>
        <v>17</v>
      </c>
      <c r="F16" s="19">
        <f>C16*D16*E16</f>
        <v>51</v>
      </c>
    </row>
    <row r="17" spans="1:6" ht="13" thickBot="1" x14ac:dyDescent="0.3">
      <c r="A17" s="16"/>
      <c r="B17" s="16" t="s">
        <v>139</v>
      </c>
      <c r="C17" s="21">
        <v>0</v>
      </c>
      <c r="D17" s="21">
        <v>0</v>
      </c>
      <c r="E17" s="18">
        <f>Kosten!$E$31</f>
        <v>47</v>
      </c>
      <c r="F17" s="19">
        <f>C17*D17*E17</f>
        <v>0</v>
      </c>
    </row>
    <row r="18" spans="1:6" ht="13" thickBot="1" x14ac:dyDescent="0.3">
      <c r="A18" s="16"/>
      <c r="B18" s="16" t="s">
        <v>49</v>
      </c>
      <c r="C18" s="16"/>
      <c r="D18" s="21">
        <v>14</v>
      </c>
      <c r="E18" s="48">
        <f>Kosten!$E$28</f>
        <v>15</v>
      </c>
      <c r="F18" s="19">
        <f t="shared" ref="F18:F25" si="0">D18*E18</f>
        <v>210</v>
      </c>
    </row>
    <row r="19" spans="1:6" ht="13" thickBot="1" x14ac:dyDescent="0.3">
      <c r="A19" s="16"/>
      <c r="B19" s="16" t="s">
        <v>40</v>
      </c>
      <c r="C19" s="16"/>
      <c r="D19" s="21">
        <v>2</v>
      </c>
      <c r="E19" s="48">
        <f>Kosten!$E$32</f>
        <v>20</v>
      </c>
      <c r="F19" s="19">
        <f t="shared" si="0"/>
        <v>40</v>
      </c>
    </row>
    <row r="20" spans="1:6" ht="15" customHeight="1" thickBot="1" x14ac:dyDescent="0.3">
      <c r="A20" s="16"/>
      <c r="B20" s="16" t="s">
        <v>147</v>
      </c>
      <c r="C20" s="16"/>
      <c r="D20" s="21">
        <v>60</v>
      </c>
      <c r="E20" s="48">
        <f>Kosten!$E$33</f>
        <v>25</v>
      </c>
      <c r="F20" s="19">
        <f>D20*E20</f>
        <v>1500</v>
      </c>
    </row>
    <row r="21" spans="1:6" ht="12.75" customHeight="1" thickBot="1" x14ac:dyDescent="0.3">
      <c r="A21" s="16"/>
      <c r="B21" s="16" t="s">
        <v>132</v>
      </c>
      <c r="C21" s="16"/>
      <c r="D21" s="21">
        <v>0</v>
      </c>
      <c r="E21" s="48">
        <f>Kosten!$E$30</f>
        <v>25</v>
      </c>
      <c r="F21" s="19">
        <f>D21*E21</f>
        <v>0</v>
      </c>
    </row>
    <row r="22" spans="1:6" ht="12.75" customHeight="1" thickBot="1" x14ac:dyDescent="0.3">
      <c r="A22" s="16"/>
      <c r="B22" s="16" t="s">
        <v>135</v>
      </c>
      <c r="C22" s="16"/>
      <c r="D22" s="21">
        <v>0</v>
      </c>
      <c r="E22" s="48">
        <f>Kosten!$E$35</f>
        <v>80</v>
      </c>
      <c r="F22" s="19">
        <f>D22*E22</f>
        <v>0</v>
      </c>
    </row>
    <row r="23" spans="1:6" ht="13" thickBot="1" x14ac:dyDescent="0.3">
      <c r="A23" s="16"/>
      <c r="B23" s="16" t="s">
        <v>29</v>
      </c>
      <c r="C23" s="16"/>
      <c r="D23" s="21">
        <v>20</v>
      </c>
      <c r="E23" s="48">
        <f>Kosten!$E$36</f>
        <v>27</v>
      </c>
      <c r="F23" s="19">
        <f t="shared" si="0"/>
        <v>540</v>
      </c>
    </row>
    <row r="24" spans="1:6" ht="13" thickBot="1" x14ac:dyDescent="0.3">
      <c r="A24" s="16"/>
      <c r="B24" s="16" t="s">
        <v>51</v>
      </c>
      <c r="C24" s="16"/>
      <c r="D24" s="21">
        <v>10</v>
      </c>
      <c r="E24" s="48">
        <f>Kosten!$E$34</f>
        <v>15</v>
      </c>
      <c r="F24" s="19">
        <f>D24*E24</f>
        <v>150</v>
      </c>
    </row>
    <row r="25" spans="1:6" ht="13" thickBot="1" x14ac:dyDescent="0.3">
      <c r="A25" s="16" t="s">
        <v>12</v>
      </c>
      <c r="B25" s="16" t="s">
        <v>55</v>
      </c>
      <c r="C25" s="16"/>
      <c r="D25" s="21">
        <v>30</v>
      </c>
      <c r="E25" s="48">
        <f>Kosten!$E$38</f>
        <v>35</v>
      </c>
      <c r="F25" s="19">
        <f t="shared" si="0"/>
        <v>1050</v>
      </c>
    </row>
    <row r="26" spans="1:6" ht="16" customHeight="1" x14ac:dyDescent="0.25">
      <c r="A26" s="82" t="s">
        <v>14</v>
      </c>
      <c r="B26" s="82"/>
      <c r="C26" s="82"/>
      <c r="D26" s="82"/>
      <c r="E26" s="83"/>
      <c r="F26" s="84">
        <f>SUM(F16:F25)</f>
        <v>3541</v>
      </c>
    </row>
    <row r="27" spans="1:6" ht="10.25" customHeight="1" thickBot="1" x14ac:dyDescent="0.3">
      <c r="A27" s="16"/>
      <c r="B27" s="16"/>
      <c r="C27" s="16"/>
      <c r="D27" s="16"/>
      <c r="E27" s="16"/>
      <c r="F27" s="52"/>
    </row>
    <row r="28" spans="1:6" ht="13.5" thickBot="1" x14ac:dyDescent="0.3">
      <c r="A28" s="82" t="s">
        <v>15</v>
      </c>
      <c r="B28" s="82"/>
      <c r="C28" s="82"/>
      <c r="D28" s="82"/>
      <c r="E28" s="83"/>
      <c r="F28" s="84">
        <f>Kosten!$E$42</f>
        <v>700</v>
      </c>
    </row>
    <row r="29" spans="1:6" ht="13.5" thickBot="1" x14ac:dyDescent="0.3">
      <c r="A29" s="82" t="s">
        <v>60</v>
      </c>
      <c r="B29" s="82"/>
      <c r="C29" s="82"/>
      <c r="D29" s="82"/>
      <c r="E29" s="83"/>
      <c r="F29" s="84">
        <f>Kosten!$E$22</f>
        <v>48</v>
      </c>
    </row>
    <row r="30" spans="1:6" ht="14.25" customHeight="1" thickBot="1" x14ac:dyDescent="0.3">
      <c r="A30" s="82" t="s">
        <v>146</v>
      </c>
      <c r="B30" s="82"/>
      <c r="C30" s="82"/>
      <c r="D30" s="85">
        <f>Kosten!E57/100</f>
        <v>250</v>
      </c>
      <c r="E30" s="86">
        <f>Kosten!E23</f>
        <v>0.98</v>
      </c>
      <c r="F30" s="84">
        <f>D30*E30</f>
        <v>245</v>
      </c>
    </row>
    <row r="31" spans="1:6" ht="14.25" customHeight="1" thickBot="1" x14ac:dyDescent="0.3">
      <c r="A31" s="82" t="s">
        <v>133</v>
      </c>
      <c r="B31" s="82"/>
      <c r="C31" s="82"/>
      <c r="D31" s="87">
        <v>2.5000000000000001E-2</v>
      </c>
      <c r="E31" s="88">
        <f>IF('Obstanlagewert nach Aufbauphase'!F23&gt;=0,0,'Obstanlagewert nach Aufbauphase'!F23/2)</f>
        <v>-23627.450000000004</v>
      </c>
      <c r="F31" s="89">
        <f>(E31*D31)*-1</f>
        <v>590.68625000000009</v>
      </c>
    </row>
    <row r="32" spans="1:6" ht="12.75" customHeight="1" x14ac:dyDescent="0.25">
      <c r="A32" s="80" t="s">
        <v>66</v>
      </c>
      <c r="B32" s="80"/>
      <c r="C32" s="80"/>
      <c r="D32" s="80"/>
      <c r="E32" s="90"/>
      <c r="F32" s="81">
        <f>F14-F26-F28-F29-F30-F31</f>
        <v>699.73208333333298</v>
      </c>
    </row>
    <row r="33" spans="1:6" ht="12.75" customHeight="1" thickBot="1" x14ac:dyDescent="0.3">
      <c r="A33" s="80" t="s">
        <v>64</v>
      </c>
      <c r="B33" s="80"/>
      <c r="C33" s="80"/>
      <c r="D33" s="80"/>
      <c r="E33" s="90"/>
      <c r="F33" s="81"/>
    </row>
    <row r="34" spans="1:6" ht="12.75" customHeight="1" thickBot="1" x14ac:dyDescent="0.3">
      <c r="A34" s="91" t="s">
        <v>113</v>
      </c>
      <c r="B34" s="91"/>
      <c r="C34" s="91"/>
      <c r="D34" s="92">
        <f>Erstellung!$C$4</f>
        <v>100</v>
      </c>
      <c r="E34" s="65">
        <f>'Obstanlagewert nach Aufbauphase'!F32</f>
        <v>62</v>
      </c>
      <c r="F34" s="89">
        <f>D34*E34</f>
        <v>6200</v>
      </c>
    </row>
    <row r="35" spans="1:6" ht="12.75" customHeight="1" thickBot="1" x14ac:dyDescent="0.3">
      <c r="A35" s="91" t="s">
        <v>124</v>
      </c>
      <c r="B35" s="91"/>
      <c r="C35" s="91"/>
      <c r="D35" s="93"/>
      <c r="E35" s="65"/>
      <c r="F35" s="89">
        <f>Kosten!E49</f>
        <v>0</v>
      </c>
    </row>
    <row r="36" spans="1:6" ht="12.75" customHeight="1" thickBot="1" x14ac:dyDescent="0.3">
      <c r="A36" s="91" t="s">
        <v>30</v>
      </c>
      <c r="B36" s="91"/>
      <c r="C36" s="91"/>
      <c r="D36" s="93"/>
      <c r="E36" s="65"/>
      <c r="F36" s="89">
        <f>Kosten!E50</f>
        <v>200</v>
      </c>
    </row>
    <row r="37" spans="1:6" ht="12.75" customHeight="1" thickBot="1" x14ac:dyDescent="0.3">
      <c r="A37" s="80" t="s">
        <v>31</v>
      </c>
      <c r="B37" s="80"/>
      <c r="C37" s="16"/>
      <c r="D37" s="35"/>
      <c r="E37" s="94"/>
      <c r="F37" s="95">
        <f>SUM(F32:F36)</f>
        <v>7099.7320833333333</v>
      </c>
    </row>
    <row r="38" spans="1:6" ht="15" thickBot="1" x14ac:dyDescent="0.3">
      <c r="A38" s="16" t="s">
        <v>16</v>
      </c>
      <c r="B38" s="16" t="s">
        <v>175</v>
      </c>
      <c r="C38" s="16"/>
      <c r="D38" s="21">
        <v>40</v>
      </c>
      <c r="E38" s="18">
        <f>Kosten!$E$44</f>
        <v>32</v>
      </c>
      <c r="F38" s="19">
        <f>D38*E38</f>
        <v>1280</v>
      </c>
    </row>
    <row r="39" spans="1:6" ht="15" thickBot="1" x14ac:dyDescent="0.3">
      <c r="A39" s="16"/>
      <c r="B39" s="16" t="s">
        <v>168</v>
      </c>
      <c r="C39" s="16"/>
      <c r="D39" s="21">
        <v>12</v>
      </c>
      <c r="E39" s="18">
        <f>Kosten!$E$44</f>
        <v>32</v>
      </c>
      <c r="F39" s="19">
        <f>D39*E39</f>
        <v>384</v>
      </c>
    </row>
    <row r="40" spans="1:6" ht="13" thickBot="1" x14ac:dyDescent="0.3">
      <c r="A40" s="16"/>
      <c r="B40" s="16" t="s">
        <v>136</v>
      </c>
      <c r="C40" s="16"/>
      <c r="D40" s="21">
        <v>0</v>
      </c>
      <c r="E40" s="18">
        <f>Kosten!$E$44</f>
        <v>32</v>
      </c>
      <c r="F40" s="19">
        <f>D40*E40</f>
        <v>0</v>
      </c>
    </row>
    <row r="41" spans="1:6" ht="13" thickBot="1" x14ac:dyDescent="0.3">
      <c r="A41" s="16"/>
      <c r="B41" s="16" t="s">
        <v>38</v>
      </c>
      <c r="C41" s="16"/>
      <c r="D41" s="21">
        <v>10</v>
      </c>
      <c r="E41" s="18">
        <f>Kosten!$E$44</f>
        <v>32</v>
      </c>
      <c r="F41" s="19">
        <f t="shared" ref="F41:F49" si="1">D41*E41</f>
        <v>320</v>
      </c>
    </row>
    <row r="42" spans="1:6" ht="13" thickBot="1" x14ac:dyDescent="0.3">
      <c r="A42" s="16"/>
      <c r="B42" s="16" t="s">
        <v>39</v>
      </c>
      <c r="C42" s="16"/>
      <c r="D42" s="21">
        <v>20</v>
      </c>
      <c r="E42" s="18">
        <f>Kosten!$E$44</f>
        <v>32</v>
      </c>
      <c r="F42" s="19">
        <f t="shared" si="1"/>
        <v>640</v>
      </c>
    </row>
    <row r="43" spans="1:6" ht="13" thickBot="1" x14ac:dyDescent="0.3">
      <c r="A43" s="16"/>
      <c r="B43" s="16" t="s">
        <v>129</v>
      </c>
      <c r="C43" s="16"/>
      <c r="D43" s="21">
        <v>10</v>
      </c>
      <c r="E43" s="18">
        <f>Kosten!$E$44</f>
        <v>32</v>
      </c>
      <c r="F43" s="19">
        <f t="shared" si="1"/>
        <v>320</v>
      </c>
    </row>
    <row r="44" spans="1:6" ht="13" thickBot="1" x14ac:dyDescent="0.3">
      <c r="A44" s="16"/>
      <c r="B44" s="16" t="s">
        <v>50</v>
      </c>
      <c r="C44" s="16"/>
      <c r="D44" s="21">
        <v>10</v>
      </c>
      <c r="E44" s="18">
        <f>Kosten!$E$44</f>
        <v>32</v>
      </c>
      <c r="F44" s="19">
        <f t="shared" si="1"/>
        <v>320</v>
      </c>
    </row>
    <row r="45" spans="1:6" ht="15" thickBot="1" x14ac:dyDescent="0.3">
      <c r="A45" s="16"/>
      <c r="B45" s="16" t="s">
        <v>169</v>
      </c>
      <c r="C45" s="16"/>
      <c r="D45" s="21">
        <v>0</v>
      </c>
      <c r="E45" s="18">
        <f>Kosten!$E$44</f>
        <v>32</v>
      </c>
      <c r="F45" s="19">
        <f t="shared" si="1"/>
        <v>0</v>
      </c>
    </row>
    <row r="46" spans="1:6" ht="15" thickBot="1" x14ac:dyDescent="0.3">
      <c r="A46" s="16"/>
      <c r="B46" s="16" t="s">
        <v>170</v>
      </c>
      <c r="C46" s="16"/>
      <c r="D46" s="21">
        <v>40</v>
      </c>
      <c r="E46" s="18">
        <f>Kosten!$E$44</f>
        <v>32</v>
      </c>
      <c r="F46" s="19">
        <f t="shared" si="1"/>
        <v>1280</v>
      </c>
    </row>
    <row r="47" spans="1:6" ht="13" thickBot="1" x14ac:dyDescent="0.3">
      <c r="A47" s="16"/>
      <c r="B47" s="16" t="str">
        <f>CONCATENATE("Abtransport zur Mosterei (",D4," kg)")</f>
        <v>Abtransport zur Mosterei (25000 kg)</v>
      </c>
      <c r="C47" s="16"/>
      <c r="D47" s="21">
        <v>12</v>
      </c>
      <c r="E47" s="18">
        <f>Kosten!$E$44</f>
        <v>32</v>
      </c>
      <c r="F47" s="19">
        <f t="shared" si="1"/>
        <v>384</v>
      </c>
    </row>
    <row r="48" spans="1:6" ht="13" thickBot="1" x14ac:dyDescent="0.3">
      <c r="A48" s="16"/>
      <c r="B48" s="16" t="s">
        <v>56</v>
      </c>
      <c r="C48" s="16"/>
      <c r="D48" s="21">
        <v>10</v>
      </c>
      <c r="E48" s="18">
        <f>Kosten!$E$44</f>
        <v>32</v>
      </c>
      <c r="F48" s="19">
        <f t="shared" si="1"/>
        <v>320</v>
      </c>
    </row>
    <row r="49" spans="1:6" ht="13" thickBot="1" x14ac:dyDescent="0.3">
      <c r="A49" s="16" t="s">
        <v>24</v>
      </c>
      <c r="B49" s="16" t="s">
        <v>25</v>
      </c>
      <c r="C49" s="16"/>
      <c r="D49" s="21">
        <f>(0.1)*(SUM(D38:D48))</f>
        <v>16.400000000000002</v>
      </c>
      <c r="E49" s="18">
        <f>Kosten!$E$44</f>
        <v>32</v>
      </c>
      <c r="F49" s="19">
        <f t="shared" si="1"/>
        <v>524.80000000000007</v>
      </c>
    </row>
    <row r="50" spans="1:6" ht="13" hidden="1" thickBot="1" x14ac:dyDescent="0.3">
      <c r="A50" s="16"/>
      <c r="B50" s="16"/>
      <c r="C50" s="16"/>
      <c r="D50" s="20"/>
      <c r="E50" s="48"/>
      <c r="F50" s="19"/>
    </row>
    <row r="51" spans="1:6" ht="16" customHeight="1" thickBot="1" x14ac:dyDescent="0.3">
      <c r="A51" s="96" t="s">
        <v>65</v>
      </c>
      <c r="B51" s="96"/>
      <c r="C51" s="20"/>
      <c r="D51" s="20">
        <f>SUM(D38:D50)</f>
        <v>180.4</v>
      </c>
      <c r="E51" s="48"/>
      <c r="F51" s="89">
        <f>SUM(F38:F49)</f>
        <v>5772.8</v>
      </c>
    </row>
    <row r="52" spans="1:6" hidden="1" x14ac:dyDescent="0.25">
      <c r="A52" s="16"/>
      <c r="B52" s="16"/>
      <c r="C52" s="16"/>
      <c r="D52" s="16"/>
      <c r="E52" s="42"/>
      <c r="F52" s="52"/>
    </row>
    <row r="53" spans="1:6" hidden="1" x14ac:dyDescent="0.25">
      <c r="A53" s="97" t="s">
        <v>32</v>
      </c>
      <c r="B53" s="97"/>
      <c r="C53" s="97"/>
      <c r="D53" s="97"/>
      <c r="E53" s="97"/>
      <c r="F53" s="98">
        <f>D51</f>
        <v>180.4</v>
      </c>
    </row>
    <row r="54" spans="1:6" hidden="1" x14ac:dyDescent="0.25">
      <c r="A54" s="97" t="s">
        <v>33</v>
      </c>
      <c r="B54" s="97"/>
      <c r="C54" s="97"/>
      <c r="D54" s="97"/>
      <c r="E54" s="99"/>
      <c r="F54" s="98">
        <f>D49</f>
        <v>16.400000000000002</v>
      </c>
    </row>
    <row r="55" spans="1:6" ht="16" customHeight="1" x14ac:dyDescent="0.25">
      <c r="A55" s="100" t="s">
        <v>34</v>
      </c>
      <c r="B55" s="100"/>
      <c r="C55" s="100"/>
      <c r="D55" s="100"/>
      <c r="E55" s="101"/>
      <c r="F55" s="102">
        <f>F37/D51</f>
        <v>39.355499353288984</v>
      </c>
    </row>
    <row r="56" spans="1:6" ht="5.25" customHeight="1" thickBot="1" x14ac:dyDescent="0.3">
      <c r="A56" s="16"/>
      <c r="B56" s="16"/>
      <c r="C56" s="16"/>
      <c r="D56" s="16"/>
      <c r="E56" s="16"/>
      <c r="F56" s="52"/>
    </row>
    <row r="57" spans="1:6" ht="17.399999999999999" customHeight="1" thickBot="1" x14ac:dyDescent="0.3">
      <c r="A57" s="103" t="str">
        <f>CONCATENATE("Kalk. Gewinn bei vergleichbarem Stundenlohn à ",TEXT(Kosten!$E$44,"0.00"),"/h")</f>
        <v>Kalk. Gewinn bei vergleichbarem Stundenlohn à 32.00/h</v>
      </c>
      <c r="B57" s="103"/>
      <c r="C57" s="103"/>
      <c r="D57" s="103"/>
      <c r="E57" s="103"/>
      <c r="F57" s="135">
        <f>F37-F51</f>
        <v>1326.9320833333331</v>
      </c>
    </row>
    <row r="58" spans="1:6" ht="4.25" customHeight="1" x14ac:dyDescent="0.25"/>
    <row r="59" spans="1:6" ht="16.75" customHeight="1" x14ac:dyDescent="0.3">
      <c r="A59" t="s">
        <v>181</v>
      </c>
    </row>
    <row r="60" spans="1:6" ht="19.75" customHeight="1" x14ac:dyDescent="0.25">
      <c r="A60" t="s">
        <v>176</v>
      </c>
    </row>
  </sheetData>
  <protectedRanges>
    <protectedRange sqref="D6:D11 D31 D38:D49 D16:D25" name="Bereich1"/>
    <protectedRange sqref="C7" name="Bereich1_1"/>
    <protectedRange sqref="C8" name="Bereich1_2"/>
    <protectedRange sqref="C9" name="Bereich1_3"/>
    <protectedRange sqref="C16:C17" name="Bereich1_4"/>
  </protectedRanges>
  <phoneticPr fontId="6" type="noConversion"/>
  <pageMargins left="0.70866141732283472" right="0.70866141732283472" top="0.78740157480314965" bottom="0.74803149606299213" header="0.31496062992125984" footer="0.31496062992125984"/>
  <pageSetup paperSize="9" firstPageNumber="0" orientation="portrait" r:id="rId1"/>
  <headerFooter>
    <oddHeader>&amp;CModellrechnungen Biohochstammobst 2016</oddHeader>
    <oddFooter>&amp;L&amp;G&amp;C© Copyright 2016 FiBL, Frick. Alle Rechte vorbehalten.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
  <dimension ref="A1"/>
  <sheetViews>
    <sheetView workbookViewId="0"/>
  </sheetViews>
  <sheetFormatPr baseColWidth="10" defaultColWidth="11.453125" defaultRowHeight="12.5" x14ac:dyDescent="0.25"/>
  <sheetData/>
  <sheetProtection selectLockedCells="1" selectUnlockedCells="1"/>
  <phoneticPr fontId="6" type="noConversion"/>
  <pageMargins left="0.78749999999999998" right="0.78749999999999998" top="1.0527777777777778" bottom="1.0527777777777778" header="0.78749999999999998" footer="0.78749999999999998"/>
  <pageSetup paperSize="9" firstPageNumber="0" orientation="portrait" horizontalDpi="300" verticalDpi="300"/>
  <headerFooter alignWithMargins="0">
    <oddHeader>&amp;C&amp;"Times New Roman,Standard"&amp;12&amp;A</oddHeader>
    <oddFooter>&amp;C&amp;"Times New Roman,Standard"&amp;12Seite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5</vt:i4>
      </vt:variant>
    </vt:vector>
  </HeadingPairs>
  <TitlesOfParts>
    <vt:vector size="12" baseType="lpstr">
      <vt:lpstr>Nutzungsvereinbarung</vt:lpstr>
      <vt:lpstr>Kosten</vt:lpstr>
      <vt:lpstr>Erstellung</vt:lpstr>
      <vt:lpstr>Aufbauphase</vt:lpstr>
      <vt:lpstr>Obstanlagewert nach Aufbauphase</vt:lpstr>
      <vt:lpstr>Ertragsphase</vt:lpstr>
      <vt:lpstr>modDBKAT01</vt:lpstr>
      <vt:lpstr>Aufbauphase!Druckbereich</vt:lpstr>
      <vt:lpstr>Erstellung!Druckbereich</vt:lpstr>
      <vt:lpstr>Ertragsphase!Druckbereich</vt:lpstr>
      <vt:lpstr>Nutzungsvereinbarung!Druckbereich</vt:lpstr>
      <vt:lpstr>'Obstanlagewert nach Aufbauphase'!Druckbereich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Obst,Beeren</dc:title>
  <dc:creator>Armin MEyer</dc:creator>
  <cp:lastModifiedBy>Suard Thierry</cp:lastModifiedBy>
  <cp:revision>10</cp:revision>
  <cp:lastPrinted>2016-09-19T14:57:00Z</cp:lastPrinted>
  <dcterms:created xsi:type="dcterms:W3CDTF">2003-06-17T05:36:42Z</dcterms:created>
  <dcterms:modified xsi:type="dcterms:W3CDTF">2023-08-19T06:41:02Z</dcterms:modified>
</cp:coreProperties>
</file>